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Zabava\Riki\Књиге\Barbell Medicine\"/>
    </mc:Choice>
  </mc:AlternateContent>
  <bookViews>
    <workbookView xWindow="0" yWindow="465" windowWidth="28800" windowHeight="16260" activeTab="7"/>
  </bookViews>
  <sheets>
    <sheet name="WELCOME" sheetId="1" r:id="rId1"/>
    <sheet name="HELP" sheetId="8" r:id="rId2"/>
    <sheet name="RESOURCES" sheetId="29" r:id="rId3"/>
    <sheet name="CALCULATORS" sheetId="10" r:id="rId4"/>
    <sheet name="ANALYSIS" sheetId="21" r:id="rId5"/>
    <sheet name="OVERVIEW" sheetId="31" r:id="rId6"/>
    <sheet name="PROGRAM" sheetId="13" state="hidden" r:id="rId7"/>
    <sheet name="WEEK 1" sheetId="11" r:id="rId8"/>
    <sheet name="WEEK 2" sheetId="23" r:id="rId9"/>
    <sheet name="WEEK 3" sheetId="24" r:id="rId10"/>
    <sheet name="WEEK 4" sheetId="25" r:id="rId11"/>
    <sheet name="WEEK 5" sheetId="26" r:id="rId12"/>
    <sheet name="WEEK 6" sheetId="27" r:id="rId13"/>
    <sheet name="WEEK 7" sheetId="28" r:id="rId14"/>
    <sheet name="SCHEDULE" sheetId="14" state="hidden" r:id="rId15"/>
    <sheet name="TABLES" sheetId="6" state="hidden" r:id="rId16"/>
    <sheet name="LISTS" sheetId="12" state="hidden" r:id="rId17"/>
  </sheets>
  <externalReferences>
    <externalReference r:id="rId18"/>
  </externalReferences>
  <definedNames>
    <definedName name="_xlnm._FilterDatabase" localSheetId="16" hidden="1">LISTS!#REF!</definedName>
    <definedName name="_xlnm._FilterDatabase" localSheetId="15" hidden="1">TABLES!$A$21:$K$29</definedName>
    <definedName name="helpTopicSelected" localSheetId="2">RESOURCES!#REF!</definedName>
    <definedName name="helpTopicSelected">HELP!$C$5</definedName>
    <definedName name="listExerciseType">LISTS!$B$1:INDEX(LISTS!$B:$B,SUMPRODUCT(--(LISTS!$B:$B&lt;&gt;"")))</definedName>
    <definedName name="listHelpTopics">TABLES!$A$3:INDEX(TABLES!$A$3:$A$12,SUMPRODUCT(--(TABLES!$A$3:$A$12&lt;&gt;"")))</definedName>
    <definedName name="oneRepMax">CALCULATORS!$B$10</definedName>
    <definedName name="_xlnm.Print_Area" localSheetId="3">CALCULATORS!$A$1:$AK$9</definedName>
    <definedName name="_xlnm.Print_Area" localSheetId="1">HELP!$A$1:$I$17</definedName>
    <definedName name="_xlnm.Print_Area" localSheetId="2">RESOURCES!$A$1:$H$77</definedName>
    <definedName name="_xlnm.Print_Area" localSheetId="7">'WEEK 1'!$A$1:$U$87</definedName>
    <definedName name="_xlnm.Print_Area" localSheetId="8">'WEEK 2'!$A$1:$U$87</definedName>
    <definedName name="_xlnm.Print_Area" localSheetId="9">'WEEK 3'!$A$1:$U$87</definedName>
    <definedName name="_xlnm.Print_Area" localSheetId="10">'WEEK 4'!$A$1:$U$87</definedName>
    <definedName name="_xlnm.Print_Area" localSheetId="11">'WEEK 5'!$A$1:$U$87</definedName>
    <definedName name="_xlnm.Print_Area" localSheetId="12">'WEEK 6'!$A$1:$U$87</definedName>
    <definedName name="_xlnm.Print_Area" localSheetId="13">'WEEK 7'!$A$1:$U$87</definedName>
    <definedName name="_xlnm.Print_Area" localSheetId="0">WELCOME!$A$1:$G$34</definedName>
    <definedName name="_xlnm.Print_Titles" localSheetId="4">ANALYSIS!$1:$2</definedName>
    <definedName name="_xlnm.Print_Titles" localSheetId="7">'WEEK 1'!$1:$15</definedName>
    <definedName name="_xlnm.Print_Titles" localSheetId="8">'WEEK 2'!$1:$15</definedName>
    <definedName name="_xlnm.Print_Titles" localSheetId="9">'WEEK 3'!$1:$15</definedName>
    <definedName name="_xlnm.Print_Titles" localSheetId="10">'WEEK 4'!$1:$15</definedName>
    <definedName name="_xlnm.Print_Titles" localSheetId="11">'WEEK 5'!$1:$15</definedName>
    <definedName name="_xlnm.Print_Titles" localSheetId="12">'WEEK 6'!$1:$15</definedName>
    <definedName name="_xlnm.Print_Titles" localSheetId="13">'WEEK 7'!$1:$15</definedName>
    <definedName name="tblHelpColumnHeaders">TABLES!$A$3:$K$3</definedName>
    <definedName name="tblHelpWithoutColumnHeaders">TABLES!$A$4:$K$12</definedName>
    <definedName name="tblProgramExerciseDetails">PROGRAM!$A$5:$AG$11</definedName>
    <definedName name="tblProgramExerciseDetailsColumnHeaders">PROGRAM!$A$4:$AG$4</definedName>
    <definedName name="tblProgramSchedule">SCHEDULE!$A$5:$K$12</definedName>
    <definedName name="tblProgramScheduleColumnHeaders">SCHEDULE!$A$4:$K$4</definedName>
    <definedName name="tblRPECoefficientColumnHeaders">TABLES!$A$15:$B$15</definedName>
    <definedName name="tblRPECoefficientWithoutColumnHeaders">TABLES!$A$16:$B$18</definedName>
    <definedName name="tblRPEPercentageColumnHeaders">TABLES!$A$21:$K$21</definedName>
    <definedName name="tblRPEPercentageWithoutColumnHeaders">TABLES!$A$22:$K$29</definedName>
  </definedNames>
  <calcPr calcId="162913"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4" i="14" l="1"/>
  <c r="C4" i="14"/>
  <c r="D4" i="14"/>
  <c r="E4" i="14"/>
  <c r="F4" i="14"/>
  <c r="G4" i="14"/>
  <c r="H4" i="14"/>
  <c r="I4" i="14"/>
  <c r="J4" i="14"/>
  <c r="D67" i="28"/>
  <c r="B4" i="13"/>
  <c r="C4" i="13"/>
  <c r="D4" i="13"/>
  <c r="E4" i="13"/>
  <c r="F4" i="13"/>
  <c r="G4" i="13"/>
  <c r="H4" i="13"/>
  <c r="I4" i="13"/>
  <c r="J4" i="13"/>
  <c r="K4" i="13"/>
  <c r="L4" i="13"/>
  <c r="M4" i="13"/>
  <c r="N4" i="13"/>
  <c r="O4" i="13"/>
  <c r="P4" i="13"/>
  <c r="Q4" i="13"/>
  <c r="R4" i="13"/>
  <c r="S4" i="13"/>
  <c r="T4" i="13"/>
  <c r="U4" i="13"/>
  <c r="V4" i="13"/>
  <c r="W4" i="13"/>
  <c r="X4" i="13"/>
  <c r="Y4" i="13"/>
  <c r="Z4" i="13"/>
  <c r="AA4" i="13"/>
  <c r="AB4" i="13"/>
  <c r="E70" i="28"/>
  <c r="N52" i="31"/>
  <c r="D67" i="27"/>
  <c r="E70" i="27"/>
  <c r="N44" i="31"/>
  <c r="D67" i="26"/>
  <c r="E70" i="26"/>
  <c r="N36" i="31"/>
  <c r="D67" i="25"/>
  <c r="E70" i="25"/>
  <c r="N28" i="31"/>
  <c r="D67" i="24"/>
  <c r="E70" i="24"/>
  <c r="N20" i="31"/>
  <c r="D67" i="23"/>
  <c r="E70" i="23"/>
  <c r="N12" i="31"/>
  <c r="N5" i="31"/>
  <c r="N6" i="31"/>
  <c r="Q55" i="31"/>
  <c r="Q54" i="31"/>
  <c r="N54" i="31"/>
  <c r="M54" i="31"/>
  <c r="J54" i="31"/>
  <c r="I54" i="31"/>
  <c r="F54" i="31"/>
  <c r="E54" i="31"/>
  <c r="Q53" i="31"/>
  <c r="N53" i="31"/>
  <c r="M53" i="31"/>
  <c r="J53" i="31"/>
  <c r="I53" i="31"/>
  <c r="F53" i="31"/>
  <c r="E53" i="31"/>
  <c r="Q52" i="31"/>
  <c r="M52" i="31"/>
  <c r="J52" i="31"/>
  <c r="I52" i="31"/>
  <c r="F52" i="31"/>
  <c r="E52" i="31"/>
  <c r="Q47" i="31"/>
  <c r="Q46" i="31"/>
  <c r="N46" i="31"/>
  <c r="M46" i="31"/>
  <c r="J46" i="31"/>
  <c r="I46" i="31"/>
  <c r="F46" i="31"/>
  <c r="E46" i="31"/>
  <c r="Q45" i="31"/>
  <c r="N45" i="31"/>
  <c r="M45" i="31"/>
  <c r="J45" i="31"/>
  <c r="I45" i="31"/>
  <c r="F45" i="31"/>
  <c r="E45" i="31"/>
  <c r="Q44" i="31"/>
  <c r="M44" i="31"/>
  <c r="J44" i="31"/>
  <c r="I44" i="31"/>
  <c r="F44" i="31"/>
  <c r="E44" i="31"/>
  <c r="Q39" i="31"/>
  <c r="Q38" i="31"/>
  <c r="N38" i="31"/>
  <c r="M38" i="31"/>
  <c r="J38" i="31"/>
  <c r="I38" i="31"/>
  <c r="F38" i="31"/>
  <c r="E38" i="31"/>
  <c r="Q37" i="31"/>
  <c r="N37" i="31"/>
  <c r="M37" i="31"/>
  <c r="J37" i="31"/>
  <c r="I37" i="31"/>
  <c r="F37" i="31"/>
  <c r="E37" i="31"/>
  <c r="Q36" i="31"/>
  <c r="M36" i="31"/>
  <c r="J36" i="31"/>
  <c r="I36" i="31"/>
  <c r="F36" i="31"/>
  <c r="E36" i="31"/>
  <c r="Q31" i="31"/>
  <c r="Q30" i="31"/>
  <c r="N30" i="31"/>
  <c r="M30" i="31"/>
  <c r="J30" i="31"/>
  <c r="I30" i="31"/>
  <c r="F30" i="31"/>
  <c r="E30" i="31"/>
  <c r="Q29" i="31"/>
  <c r="N29" i="31"/>
  <c r="M29" i="31"/>
  <c r="J29" i="31"/>
  <c r="I29" i="31"/>
  <c r="F29" i="31"/>
  <c r="E29" i="31"/>
  <c r="Q28" i="31"/>
  <c r="M28" i="31"/>
  <c r="J28" i="31"/>
  <c r="I28" i="31"/>
  <c r="F28" i="31"/>
  <c r="E28" i="31"/>
  <c r="Q23" i="31"/>
  <c r="Q22" i="31"/>
  <c r="N22" i="31"/>
  <c r="M22" i="31"/>
  <c r="J22" i="31"/>
  <c r="I22" i="31"/>
  <c r="F22" i="31"/>
  <c r="E22" i="31"/>
  <c r="Q21" i="31"/>
  <c r="N21" i="31"/>
  <c r="M21" i="31"/>
  <c r="J21" i="31"/>
  <c r="I21" i="31"/>
  <c r="F21" i="31"/>
  <c r="E21" i="31"/>
  <c r="Q20" i="31"/>
  <c r="M20" i="31"/>
  <c r="J20" i="31"/>
  <c r="I20" i="31"/>
  <c r="F20" i="31"/>
  <c r="E20" i="31"/>
  <c r="Q15" i="31"/>
  <c r="Q14" i="31"/>
  <c r="N14" i="31"/>
  <c r="M14" i="31"/>
  <c r="J14" i="31"/>
  <c r="I14" i="31"/>
  <c r="F14" i="31"/>
  <c r="E14" i="31"/>
  <c r="Q13" i="31"/>
  <c r="N13" i="31"/>
  <c r="M13" i="31"/>
  <c r="J13" i="31"/>
  <c r="I13" i="31"/>
  <c r="F13" i="31"/>
  <c r="E13" i="31"/>
  <c r="Q12" i="31"/>
  <c r="M12" i="31"/>
  <c r="J12" i="31"/>
  <c r="I12" i="31"/>
  <c r="F12" i="31"/>
  <c r="E12" i="31"/>
  <c r="Q7" i="31"/>
  <c r="Q6" i="31"/>
  <c r="Q5" i="31"/>
  <c r="Q4" i="31"/>
  <c r="P7" i="31"/>
  <c r="P6" i="31"/>
  <c r="P5" i="31"/>
  <c r="P4" i="31"/>
  <c r="M6" i="31"/>
  <c r="M5" i="31"/>
  <c r="M4" i="31"/>
  <c r="J5" i="31"/>
  <c r="J4" i="31"/>
  <c r="J6" i="31"/>
  <c r="I6" i="31"/>
  <c r="I5" i="31"/>
  <c r="I4" i="31"/>
  <c r="F6" i="31"/>
  <c r="F5" i="31"/>
  <c r="F4" i="31"/>
  <c r="E6" i="31"/>
  <c r="E5" i="31"/>
  <c r="E4" i="31"/>
  <c r="E99" i="28"/>
  <c r="Q93" i="28"/>
  <c r="K93" i="28"/>
  <c r="E93" i="28"/>
  <c r="E99" i="27"/>
  <c r="Q93" i="27"/>
  <c r="K93" i="27"/>
  <c r="E93" i="27"/>
  <c r="E99" i="26"/>
  <c r="Q93" i="26"/>
  <c r="K93" i="26"/>
  <c r="E93" i="26"/>
  <c r="E99" i="25"/>
  <c r="Q93" i="25"/>
  <c r="K93" i="25"/>
  <c r="E93" i="25"/>
  <c r="E99" i="24"/>
  <c r="Q93" i="24"/>
  <c r="K93" i="24"/>
  <c r="E93" i="24"/>
  <c r="E99" i="23"/>
  <c r="Q93" i="23"/>
  <c r="K93" i="23"/>
  <c r="E93" i="23"/>
  <c r="E99" i="11"/>
  <c r="Q93" i="11"/>
  <c r="K93" i="11"/>
  <c r="E93" i="11"/>
  <c r="D98" i="23"/>
  <c r="D98" i="24"/>
  <c r="D98" i="25"/>
  <c r="D98" i="26"/>
  <c r="D98" i="27"/>
  <c r="D98" i="28"/>
  <c r="D98" i="11"/>
  <c r="P92" i="23"/>
  <c r="P92" i="24"/>
  <c r="P92" i="25"/>
  <c r="P92" i="26"/>
  <c r="P92" i="27"/>
  <c r="P92" i="28"/>
  <c r="P92" i="11"/>
  <c r="J92" i="23"/>
  <c r="J92" i="24"/>
  <c r="J92" i="25"/>
  <c r="J92" i="26"/>
  <c r="J92" i="27"/>
  <c r="J92" i="28"/>
  <c r="J92" i="11"/>
  <c r="D92" i="23"/>
  <c r="D92" i="24"/>
  <c r="D92" i="25"/>
  <c r="D92" i="26"/>
  <c r="D92" i="27"/>
  <c r="D92" i="28"/>
  <c r="D92" i="11"/>
  <c r="E101" i="23"/>
  <c r="E100" i="23"/>
  <c r="E95" i="23"/>
  <c r="Q94" i="23"/>
  <c r="K94" i="23"/>
  <c r="E94" i="23"/>
  <c r="E101" i="24"/>
  <c r="E100" i="24"/>
  <c r="E95" i="24"/>
  <c r="Q94" i="24"/>
  <c r="K94" i="24"/>
  <c r="E94" i="24"/>
  <c r="E101" i="25"/>
  <c r="E100" i="25"/>
  <c r="E95" i="25"/>
  <c r="Q94" i="25"/>
  <c r="K94" i="25"/>
  <c r="E94" i="25"/>
  <c r="E101" i="26"/>
  <c r="E100" i="26"/>
  <c r="E95" i="26"/>
  <c r="Q94" i="26"/>
  <c r="K94" i="26"/>
  <c r="E94" i="26"/>
  <c r="E101" i="27"/>
  <c r="E100" i="27"/>
  <c r="E95" i="27"/>
  <c r="Q94" i="27"/>
  <c r="K94" i="27"/>
  <c r="E94" i="27"/>
  <c r="E101" i="28"/>
  <c r="E100" i="28"/>
  <c r="E95" i="28"/>
  <c r="Q94" i="28"/>
  <c r="K94" i="28"/>
  <c r="E94" i="28"/>
  <c r="E101" i="11"/>
  <c r="E100" i="11"/>
  <c r="E95" i="11"/>
  <c r="Q94" i="11"/>
  <c r="K94" i="11"/>
  <c r="E94" i="11"/>
  <c r="D9" i="8"/>
  <c r="T86" i="28"/>
  <c r="S86" i="28"/>
  <c r="R86" i="28"/>
  <c r="Q86" i="28"/>
  <c r="N86" i="28"/>
  <c r="M86" i="28"/>
  <c r="L86" i="28"/>
  <c r="K86" i="28"/>
  <c r="H86" i="28"/>
  <c r="G86" i="28"/>
  <c r="F86" i="28"/>
  <c r="E86" i="28"/>
  <c r="Q85" i="28"/>
  <c r="K85" i="28"/>
  <c r="E85" i="28"/>
  <c r="Q84" i="28"/>
  <c r="K84" i="28"/>
  <c r="E84" i="28"/>
  <c r="T80" i="28"/>
  <c r="N80" i="28"/>
  <c r="H80" i="28"/>
  <c r="T79" i="28"/>
  <c r="N79" i="28"/>
  <c r="H79" i="28"/>
  <c r="T78" i="28"/>
  <c r="N78" i="28"/>
  <c r="H78" i="28"/>
  <c r="T77" i="28"/>
  <c r="N77" i="28"/>
  <c r="H77" i="28"/>
  <c r="N76" i="28"/>
  <c r="H76" i="28"/>
  <c r="P67" i="28"/>
  <c r="J67" i="28"/>
  <c r="T62" i="28"/>
  <c r="S62" i="28"/>
  <c r="R62" i="28"/>
  <c r="Q62" i="28"/>
  <c r="N62" i="28"/>
  <c r="M62" i="28"/>
  <c r="L62" i="28"/>
  <c r="K62" i="28"/>
  <c r="H62" i="28"/>
  <c r="G62" i="28"/>
  <c r="F62" i="28"/>
  <c r="E62" i="28"/>
  <c r="Q61" i="28"/>
  <c r="K61" i="28"/>
  <c r="E61" i="28"/>
  <c r="Q60" i="28"/>
  <c r="K60" i="28"/>
  <c r="E60" i="28"/>
  <c r="T56" i="28"/>
  <c r="N56" i="28"/>
  <c r="H56" i="28"/>
  <c r="T55" i="28"/>
  <c r="N55" i="28"/>
  <c r="H55" i="28"/>
  <c r="T54" i="28"/>
  <c r="N54" i="28"/>
  <c r="H54" i="28"/>
  <c r="T53" i="28"/>
  <c r="N53" i="28"/>
  <c r="H53" i="28"/>
  <c r="T52" i="28"/>
  <c r="N52" i="28"/>
  <c r="H52" i="28"/>
  <c r="P43" i="28"/>
  <c r="J43" i="28"/>
  <c r="D43" i="28"/>
  <c r="T38" i="28"/>
  <c r="S38" i="28"/>
  <c r="R38" i="28"/>
  <c r="Q38" i="28"/>
  <c r="N38" i="28"/>
  <c r="M38" i="28"/>
  <c r="L38" i="28"/>
  <c r="K38" i="28"/>
  <c r="H38" i="28"/>
  <c r="G38" i="28"/>
  <c r="F38" i="28"/>
  <c r="E38" i="28"/>
  <c r="Q37" i="28"/>
  <c r="K37" i="28"/>
  <c r="E37" i="28"/>
  <c r="Q36" i="28"/>
  <c r="K36" i="28"/>
  <c r="E36" i="28"/>
  <c r="T32" i="28"/>
  <c r="N32" i="28"/>
  <c r="H32" i="28"/>
  <c r="T31" i="28"/>
  <c r="N31" i="28"/>
  <c r="H31" i="28"/>
  <c r="T30" i="28"/>
  <c r="N30" i="28"/>
  <c r="H30" i="28"/>
  <c r="T29" i="28"/>
  <c r="N29" i="28"/>
  <c r="H29" i="28"/>
  <c r="T28" i="28"/>
  <c r="N28" i="28"/>
  <c r="H28" i="28"/>
  <c r="N27" i="28"/>
  <c r="N26" i="28"/>
  <c r="N25" i="28"/>
  <c r="P19" i="28"/>
  <c r="J19" i="28"/>
  <c r="D19" i="28"/>
  <c r="B3" i="28"/>
  <c r="T86" i="27"/>
  <c r="S86" i="27"/>
  <c r="R86" i="27"/>
  <c r="Q86" i="27"/>
  <c r="N86" i="27"/>
  <c r="M86" i="27"/>
  <c r="L86" i="27"/>
  <c r="K86" i="27"/>
  <c r="H86" i="27"/>
  <c r="G86" i="27"/>
  <c r="F86" i="27"/>
  <c r="E86" i="27"/>
  <c r="Q85" i="27"/>
  <c r="K85" i="27"/>
  <c r="E85" i="27"/>
  <c r="Q84" i="27"/>
  <c r="K84" i="27"/>
  <c r="E84" i="27"/>
  <c r="T80" i="27"/>
  <c r="N80" i="27"/>
  <c r="H80" i="27"/>
  <c r="T79" i="27"/>
  <c r="N79" i="27"/>
  <c r="H79" i="27"/>
  <c r="T78" i="27"/>
  <c r="N78" i="27"/>
  <c r="H78" i="27"/>
  <c r="T77" i="27"/>
  <c r="N77" i="27"/>
  <c r="H77" i="27"/>
  <c r="T76" i="27"/>
  <c r="N76" i="27"/>
  <c r="H76" i="27"/>
  <c r="P67" i="27"/>
  <c r="J67" i="27"/>
  <c r="T62" i="27"/>
  <c r="S62" i="27"/>
  <c r="R62" i="27"/>
  <c r="Q62" i="27"/>
  <c r="N62" i="27"/>
  <c r="M62" i="27"/>
  <c r="L62" i="27"/>
  <c r="K62" i="27"/>
  <c r="H62" i="27"/>
  <c r="G62" i="27"/>
  <c r="F62" i="27"/>
  <c r="E62" i="27"/>
  <c r="Q61" i="27"/>
  <c r="K61" i="27"/>
  <c r="E61" i="27"/>
  <c r="Q60" i="27"/>
  <c r="K60" i="27"/>
  <c r="E60" i="27"/>
  <c r="T56" i="27"/>
  <c r="N56" i="27"/>
  <c r="H56" i="27"/>
  <c r="T55" i="27"/>
  <c r="N55" i="27"/>
  <c r="H55" i="27"/>
  <c r="T54" i="27"/>
  <c r="N54" i="27"/>
  <c r="H54" i="27"/>
  <c r="T53" i="27"/>
  <c r="N53" i="27"/>
  <c r="H53" i="27"/>
  <c r="T52" i="27"/>
  <c r="N52" i="27"/>
  <c r="H52" i="27"/>
  <c r="P43" i="27"/>
  <c r="J43" i="27"/>
  <c r="D43" i="27"/>
  <c r="T38" i="27"/>
  <c r="S38" i="27"/>
  <c r="R38" i="27"/>
  <c r="Q38" i="27"/>
  <c r="N38" i="27"/>
  <c r="M38" i="27"/>
  <c r="L38" i="27"/>
  <c r="K38" i="27"/>
  <c r="H38" i="27"/>
  <c r="G38" i="27"/>
  <c r="F38" i="27"/>
  <c r="E38" i="27"/>
  <c r="Q37" i="27"/>
  <c r="K37" i="27"/>
  <c r="E37" i="27"/>
  <c r="Q36" i="27"/>
  <c r="K36" i="27"/>
  <c r="E36" i="27"/>
  <c r="T32" i="27"/>
  <c r="N32" i="27"/>
  <c r="H32" i="27"/>
  <c r="T31" i="27"/>
  <c r="N31" i="27"/>
  <c r="H31" i="27"/>
  <c r="T30" i="27"/>
  <c r="N30" i="27"/>
  <c r="H30" i="27"/>
  <c r="T29" i="27"/>
  <c r="N29" i="27"/>
  <c r="H29" i="27"/>
  <c r="T28" i="27"/>
  <c r="N28" i="27"/>
  <c r="H28" i="27"/>
  <c r="N27" i="27"/>
  <c r="N26" i="27"/>
  <c r="N25" i="27"/>
  <c r="P19" i="27"/>
  <c r="J19" i="27"/>
  <c r="D19" i="27"/>
  <c r="B3" i="27"/>
  <c r="T86" i="26"/>
  <c r="S86" i="26"/>
  <c r="R86" i="26"/>
  <c r="Q86" i="26"/>
  <c r="N86" i="26"/>
  <c r="M86" i="26"/>
  <c r="L86" i="26"/>
  <c r="K86" i="26"/>
  <c r="H86" i="26"/>
  <c r="G86" i="26"/>
  <c r="F86" i="26"/>
  <c r="E86" i="26"/>
  <c r="Q85" i="26"/>
  <c r="K85" i="26"/>
  <c r="E85" i="26"/>
  <c r="Q84" i="26"/>
  <c r="K84" i="26"/>
  <c r="E84" i="26"/>
  <c r="T80" i="26"/>
  <c r="N80" i="26"/>
  <c r="H80" i="26"/>
  <c r="T79" i="26"/>
  <c r="N79" i="26"/>
  <c r="H79" i="26"/>
  <c r="T78" i="26"/>
  <c r="N78" i="26"/>
  <c r="H78" i="26"/>
  <c r="T77" i="26"/>
  <c r="N77" i="26"/>
  <c r="H77" i="26"/>
  <c r="T76" i="26"/>
  <c r="N76" i="26"/>
  <c r="H76" i="26"/>
  <c r="P67" i="26"/>
  <c r="J67" i="26"/>
  <c r="T62" i="26"/>
  <c r="S62" i="26"/>
  <c r="R62" i="26"/>
  <c r="Q62" i="26"/>
  <c r="N62" i="26"/>
  <c r="M62" i="26"/>
  <c r="L62" i="26"/>
  <c r="K62" i="26"/>
  <c r="H62" i="26"/>
  <c r="G62" i="26"/>
  <c r="F62" i="26"/>
  <c r="E62" i="26"/>
  <c r="Q61" i="26"/>
  <c r="K61" i="26"/>
  <c r="E61" i="26"/>
  <c r="Q60" i="26"/>
  <c r="K60" i="26"/>
  <c r="E60" i="26"/>
  <c r="T56" i="26"/>
  <c r="N56" i="26"/>
  <c r="H56" i="26"/>
  <c r="T55" i="26"/>
  <c r="N55" i="26"/>
  <c r="H55" i="26"/>
  <c r="T54" i="26"/>
  <c r="N54" i="26"/>
  <c r="H54" i="26"/>
  <c r="T53" i="26"/>
  <c r="N53" i="26"/>
  <c r="H53" i="26"/>
  <c r="T52" i="26"/>
  <c r="N52" i="26"/>
  <c r="H52" i="26"/>
  <c r="P43" i="26"/>
  <c r="J43" i="26"/>
  <c r="D43" i="26"/>
  <c r="T38" i="26"/>
  <c r="S38" i="26"/>
  <c r="R38" i="26"/>
  <c r="Q38" i="26"/>
  <c r="N38" i="26"/>
  <c r="M38" i="26"/>
  <c r="L38" i="26"/>
  <c r="K38" i="26"/>
  <c r="H38" i="26"/>
  <c r="G38" i="26"/>
  <c r="F38" i="26"/>
  <c r="E38" i="26"/>
  <c r="Q37" i="26"/>
  <c r="K37" i="26"/>
  <c r="E37" i="26"/>
  <c r="Q36" i="26"/>
  <c r="K36" i="26"/>
  <c r="E36" i="26"/>
  <c r="T32" i="26"/>
  <c r="N32" i="26"/>
  <c r="H32" i="26"/>
  <c r="T31" i="26"/>
  <c r="N31" i="26"/>
  <c r="H31" i="26"/>
  <c r="T30" i="26"/>
  <c r="N30" i="26"/>
  <c r="H30" i="26"/>
  <c r="T29" i="26"/>
  <c r="N29" i="26"/>
  <c r="H29" i="26"/>
  <c r="T28" i="26"/>
  <c r="N28" i="26"/>
  <c r="H28" i="26"/>
  <c r="N27" i="26"/>
  <c r="N26" i="26"/>
  <c r="N25" i="26"/>
  <c r="P19" i="26"/>
  <c r="J19" i="26"/>
  <c r="D19" i="26"/>
  <c r="B3" i="26"/>
  <c r="T86" i="25"/>
  <c r="S86" i="25"/>
  <c r="R86" i="25"/>
  <c r="Q86" i="25"/>
  <c r="N86" i="25"/>
  <c r="M86" i="25"/>
  <c r="L86" i="25"/>
  <c r="K86" i="25"/>
  <c r="H86" i="25"/>
  <c r="G86" i="25"/>
  <c r="F86" i="25"/>
  <c r="E86" i="25"/>
  <c r="Q85" i="25"/>
  <c r="K85" i="25"/>
  <c r="E85" i="25"/>
  <c r="Q84" i="25"/>
  <c r="K84" i="25"/>
  <c r="E84" i="25"/>
  <c r="T80" i="25"/>
  <c r="N80" i="25"/>
  <c r="H80" i="25"/>
  <c r="T79" i="25"/>
  <c r="N79" i="25"/>
  <c r="H79" i="25"/>
  <c r="T78" i="25"/>
  <c r="N78" i="25"/>
  <c r="H78" i="25"/>
  <c r="T77" i="25"/>
  <c r="N77" i="25"/>
  <c r="H77" i="25"/>
  <c r="T76" i="25"/>
  <c r="N76" i="25"/>
  <c r="H76" i="25"/>
  <c r="P67" i="25"/>
  <c r="J67" i="25"/>
  <c r="T62" i="25"/>
  <c r="S62" i="25"/>
  <c r="R62" i="25"/>
  <c r="Q62" i="25"/>
  <c r="N62" i="25"/>
  <c r="M62" i="25"/>
  <c r="L62" i="25"/>
  <c r="K62" i="25"/>
  <c r="H62" i="25"/>
  <c r="G62" i="25"/>
  <c r="F62" i="25"/>
  <c r="E62" i="25"/>
  <c r="Q61" i="25"/>
  <c r="K61" i="25"/>
  <c r="E61" i="25"/>
  <c r="Q60" i="25"/>
  <c r="K60" i="25"/>
  <c r="E60" i="25"/>
  <c r="T56" i="25"/>
  <c r="N56" i="25"/>
  <c r="H56" i="25"/>
  <c r="T55" i="25"/>
  <c r="N55" i="25"/>
  <c r="H55" i="25"/>
  <c r="T54" i="25"/>
  <c r="N54" i="25"/>
  <c r="H54" i="25"/>
  <c r="T53" i="25"/>
  <c r="N53" i="25"/>
  <c r="H53" i="25"/>
  <c r="T52" i="25"/>
  <c r="N52" i="25"/>
  <c r="H52" i="25"/>
  <c r="P43" i="25"/>
  <c r="J43" i="25"/>
  <c r="D43" i="25"/>
  <c r="T38" i="25"/>
  <c r="S38" i="25"/>
  <c r="R38" i="25"/>
  <c r="Q38" i="25"/>
  <c r="N38" i="25"/>
  <c r="M38" i="25"/>
  <c r="L38" i="25"/>
  <c r="K38" i="25"/>
  <c r="H38" i="25"/>
  <c r="G38" i="25"/>
  <c r="F38" i="25"/>
  <c r="E38" i="25"/>
  <c r="Q37" i="25"/>
  <c r="K37" i="25"/>
  <c r="E37" i="25"/>
  <c r="Q36" i="25"/>
  <c r="K36" i="25"/>
  <c r="E36" i="25"/>
  <c r="T32" i="25"/>
  <c r="N32" i="25"/>
  <c r="H32" i="25"/>
  <c r="T31" i="25"/>
  <c r="N31" i="25"/>
  <c r="H31" i="25"/>
  <c r="T30" i="25"/>
  <c r="N30" i="25"/>
  <c r="H30" i="25"/>
  <c r="T29" i="25"/>
  <c r="N29" i="25"/>
  <c r="H29" i="25"/>
  <c r="T28" i="25"/>
  <c r="N28" i="25"/>
  <c r="H28" i="25"/>
  <c r="N27" i="25"/>
  <c r="N26" i="25"/>
  <c r="N25" i="25"/>
  <c r="P19" i="25"/>
  <c r="J19" i="25"/>
  <c r="D19" i="25"/>
  <c r="B3" i="25"/>
  <c r="T86" i="24"/>
  <c r="S86" i="24"/>
  <c r="R86" i="24"/>
  <c r="Q86" i="24"/>
  <c r="N86" i="24"/>
  <c r="M86" i="24"/>
  <c r="L86" i="24"/>
  <c r="K86" i="24"/>
  <c r="H86" i="24"/>
  <c r="G86" i="24"/>
  <c r="F86" i="24"/>
  <c r="E86" i="24"/>
  <c r="Q85" i="24"/>
  <c r="K85" i="24"/>
  <c r="E85" i="24"/>
  <c r="Q84" i="24"/>
  <c r="K84" i="24"/>
  <c r="E84" i="24"/>
  <c r="T80" i="24"/>
  <c r="N80" i="24"/>
  <c r="H80" i="24"/>
  <c r="T79" i="24"/>
  <c r="N79" i="24"/>
  <c r="H79" i="24"/>
  <c r="T78" i="24"/>
  <c r="N78" i="24"/>
  <c r="H78" i="24"/>
  <c r="T77" i="24"/>
  <c r="N77" i="24"/>
  <c r="H77" i="24"/>
  <c r="T76" i="24"/>
  <c r="N76" i="24"/>
  <c r="H76" i="24"/>
  <c r="P67" i="24"/>
  <c r="J67" i="24"/>
  <c r="T62" i="24"/>
  <c r="S62" i="24"/>
  <c r="R62" i="24"/>
  <c r="Q62" i="24"/>
  <c r="N62" i="24"/>
  <c r="M62" i="24"/>
  <c r="L62" i="24"/>
  <c r="K62" i="24"/>
  <c r="H62" i="24"/>
  <c r="G62" i="24"/>
  <c r="F62" i="24"/>
  <c r="E62" i="24"/>
  <c r="Q61" i="24"/>
  <c r="K61" i="24"/>
  <c r="E61" i="24"/>
  <c r="Q60" i="24"/>
  <c r="K60" i="24"/>
  <c r="E60" i="24"/>
  <c r="T56" i="24"/>
  <c r="N56" i="24"/>
  <c r="H56" i="24"/>
  <c r="T55" i="24"/>
  <c r="N55" i="24"/>
  <c r="H55" i="24"/>
  <c r="T54" i="24"/>
  <c r="N54" i="24"/>
  <c r="H54" i="24"/>
  <c r="T53" i="24"/>
  <c r="N53" i="24"/>
  <c r="H53" i="24"/>
  <c r="T52" i="24"/>
  <c r="N52" i="24"/>
  <c r="H52" i="24"/>
  <c r="P43" i="24"/>
  <c r="J43" i="24"/>
  <c r="D43" i="24"/>
  <c r="T38" i="24"/>
  <c r="S38" i="24"/>
  <c r="R38" i="24"/>
  <c r="Q38" i="24"/>
  <c r="N38" i="24"/>
  <c r="M38" i="24"/>
  <c r="L38" i="24"/>
  <c r="K38" i="24"/>
  <c r="H38" i="24"/>
  <c r="G38" i="24"/>
  <c r="F38" i="24"/>
  <c r="E38" i="24"/>
  <c r="Q37" i="24"/>
  <c r="K37" i="24"/>
  <c r="E37" i="24"/>
  <c r="Q36" i="24"/>
  <c r="K36" i="24"/>
  <c r="E36" i="24"/>
  <c r="T32" i="24"/>
  <c r="N32" i="24"/>
  <c r="H32" i="24"/>
  <c r="T31" i="24"/>
  <c r="N31" i="24"/>
  <c r="H31" i="24"/>
  <c r="T30" i="24"/>
  <c r="N30" i="24"/>
  <c r="H30" i="24"/>
  <c r="T29" i="24"/>
  <c r="N29" i="24"/>
  <c r="H29" i="24"/>
  <c r="T28" i="24"/>
  <c r="N28" i="24"/>
  <c r="H28" i="24"/>
  <c r="N27" i="24"/>
  <c r="N26" i="24"/>
  <c r="N25" i="24"/>
  <c r="P19" i="24"/>
  <c r="J19" i="24"/>
  <c r="D19" i="24"/>
  <c r="B3" i="24"/>
  <c r="T86" i="23"/>
  <c r="S86" i="23"/>
  <c r="R86" i="23"/>
  <c r="Q86" i="23"/>
  <c r="N86" i="23"/>
  <c r="M86" i="23"/>
  <c r="L86" i="23"/>
  <c r="K86" i="23"/>
  <c r="H86" i="23"/>
  <c r="G86" i="23"/>
  <c r="F86" i="23"/>
  <c r="E86" i="23"/>
  <c r="Q85" i="23"/>
  <c r="K85" i="23"/>
  <c r="E85" i="23"/>
  <c r="Q84" i="23"/>
  <c r="K84" i="23"/>
  <c r="E84" i="23"/>
  <c r="T80" i="23"/>
  <c r="N80" i="23"/>
  <c r="H80" i="23"/>
  <c r="T79" i="23"/>
  <c r="N79" i="23"/>
  <c r="H79" i="23"/>
  <c r="T78" i="23"/>
  <c r="N78" i="23"/>
  <c r="H78" i="23"/>
  <c r="T77" i="23"/>
  <c r="N77" i="23"/>
  <c r="H77" i="23"/>
  <c r="T76" i="23"/>
  <c r="N76" i="23"/>
  <c r="H76" i="23"/>
  <c r="P67" i="23"/>
  <c r="J67" i="23"/>
  <c r="T62" i="23"/>
  <c r="S62" i="23"/>
  <c r="R62" i="23"/>
  <c r="Q62" i="23"/>
  <c r="N62" i="23"/>
  <c r="M62" i="23"/>
  <c r="L62" i="23"/>
  <c r="K62" i="23"/>
  <c r="H62" i="23"/>
  <c r="G62" i="23"/>
  <c r="F62" i="23"/>
  <c r="E62" i="23"/>
  <c r="Q61" i="23"/>
  <c r="K61" i="23"/>
  <c r="E61" i="23"/>
  <c r="Q60" i="23"/>
  <c r="K60" i="23"/>
  <c r="E60" i="23"/>
  <c r="T56" i="23"/>
  <c r="N56" i="23"/>
  <c r="H56" i="23"/>
  <c r="T55" i="23"/>
  <c r="N55" i="23"/>
  <c r="H55" i="23"/>
  <c r="T54" i="23"/>
  <c r="N54" i="23"/>
  <c r="H54" i="23"/>
  <c r="T53" i="23"/>
  <c r="N53" i="23"/>
  <c r="H53" i="23"/>
  <c r="T52" i="23"/>
  <c r="N52" i="23"/>
  <c r="H52" i="23"/>
  <c r="P43" i="23"/>
  <c r="J43" i="23"/>
  <c r="D43" i="23"/>
  <c r="T38" i="23"/>
  <c r="S38" i="23"/>
  <c r="R38" i="23"/>
  <c r="Q38" i="23"/>
  <c r="N38" i="23"/>
  <c r="M38" i="23"/>
  <c r="L38" i="23"/>
  <c r="K38" i="23"/>
  <c r="H38" i="23"/>
  <c r="G38" i="23"/>
  <c r="F38" i="23"/>
  <c r="E38" i="23"/>
  <c r="Q37" i="23"/>
  <c r="K37" i="23"/>
  <c r="E37" i="23"/>
  <c r="Q36" i="23"/>
  <c r="K36" i="23"/>
  <c r="E36" i="23"/>
  <c r="T32" i="23"/>
  <c r="N32" i="23"/>
  <c r="H32" i="23"/>
  <c r="T31" i="23"/>
  <c r="N31" i="23"/>
  <c r="H31" i="23"/>
  <c r="T30" i="23"/>
  <c r="N30" i="23"/>
  <c r="H30" i="23"/>
  <c r="T29" i="23"/>
  <c r="N29" i="23"/>
  <c r="T28" i="23"/>
  <c r="N28" i="23"/>
  <c r="N27" i="23"/>
  <c r="N26" i="23"/>
  <c r="N25" i="23"/>
  <c r="P19" i="23"/>
  <c r="J19" i="23"/>
  <c r="D19" i="23"/>
  <c r="B3" i="23"/>
  <c r="Q57" i="28"/>
  <c r="T51" i="28"/>
  <c r="K57" i="28"/>
  <c r="N51" i="28"/>
  <c r="K33" i="28"/>
  <c r="N24" i="28"/>
  <c r="K35" i="28"/>
  <c r="E81" i="28"/>
  <c r="H73" i="28"/>
  <c r="Q81" i="28"/>
  <c r="K81" i="27"/>
  <c r="K82" i="27"/>
  <c r="K81" i="28"/>
  <c r="N73" i="28"/>
  <c r="E33" i="28"/>
  <c r="Q33" i="28"/>
  <c r="T26" i="28"/>
  <c r="Q57" i="27"/>
  <c r="T49" i="27"/>
  <c r="K81" i="26"/>
  <c r="N75" i="26"/>
  <c r="E57" i="28"/>
  <c r="Q57" i="26"/>
  <c r="T51" i="26"/>
  <c r="K57" i="27"/>
  <c r="K58" i="27"/>
  <c r="K33" i="27"/>
  <c r="N24" i="27"/>
  <c r="K35" i="27"/>
  <c r="E81" i="27"/>
  <c r="H75" i="27"/>
  <c r="Q81" i="27"/>
  <c r="T75" i="27"/>
  <c r="E57" i="27"/>
  <c r="H51" i="27"/>
  <c r="E33" i="27"/>
  <c r="Q33" i="27"/>
  <c r="Q34" i="27"/>
  <c r="E81" i="26"/>
  <c r="H75" i="26"/>
  <c r="K33" i="25"/>
  <c r="N24" i="25"/>
  <c r="K35" i="25"/>
  <c r="K33" i="26"/>
  <c r="N24" i="26"/>
  <c r="K35" i="26"/>
  <c r="K57" i="26"/>
  <c r="K58" i="26"/>
  <c r="E57" i="26"/>
  <c r="H50" i="26"/>
  <c r="E33" i="26"/>
  <c r="Q33" i="26"/>
  <c r="T27" i="26"/>
  <c r="K57" i="25"/>
  <c r="N50" i="25"/>
  <c r="Q81" i="26"/>
  <c r="E81" i="25"/>
  <c r="H73" i="25"/>
  <c r="Q81" i="25"/>
  <c r="T72" i="25"/>
  <c r="K81" i="25"/>
  <c r="K82" i="25"/>
  <c r="E33" i="25"/>
  <c r="Q33" i="25"/>
  <c r="T26" i="25"/>
  <c r="E57" i="25"/>
  <c r="H49" i="25"/>
  <c r="Q57" i="25"/>
  <c r="T51" i="25"/>
  <c r="K81" i="24"/>
  <c r="N73" i="24"/>
  <c r="K57" i="24"/>
  <c r="N51" i="24"/>
  <c r="E81" i="24"/>
  <c r="H74" i="24"/>
  <c r="Q81" i="24"/>
  <c r="T72" i="24"/>
  <c r="K81" i="23"/>
  <c r="K82" i="23"/>
  <c r="E33" i="24"/>
  <c r="Q33" i="24"/>
  <c r="T27" i="24"/>
  <c r="Q57" i="24"/>
  <c r="T51" i="24"/>
  <c r="K33" i="24"/>
  <c r="N24" i="24"/>
  <c r="K35" i="24"/>
  <c r="E57" i="24"/>
  <c r="H51" i="24"/>
  <c r="E33" i="23"/>
  <c r="E81" i="23"/>
  <c r="E82" i="23"/>
  <c r="Q81" i="23"/>
  <c r="Q82" i="23"/>
  <c r="E57" i="23"/>
  <c r="H48" i="23"/>
  <c r="K33" i="23"/>
  <c r="N24" i="23"/>
  <c r="K35" i="23"/>
  <c r="Q33" i="23"/>
  <c r="T24" i="23"/>
  <c r="K57" i="23"/>
  <c r="N49" i="23"/>
  <c r="Q57" i="23"/>
  <c r="T50" i="23"/>
  <c r="P19" i="11"/>
  <c r="I12" i="27"/>
  <c r="I10" i="27"/>
  <c r="I8" i="27"/>
  <c r="I6" i="27"/>
  <c r="I13" i="27"/>
  <c r="I5" i="27"/>
  <c r="G12" i="27"/>
  <c r="G10" i="27"/>
  <c r="G8" i="27"/>
  <c r="G6" i="27"/>
  <c r="I7" i="27"/>
  <c r="F12" i="27"/>
  <c r="F10" i="27"/>
  <c r="F8" i="27"/>
  <c r="F6" i="27"/>
  <c r="I9" i="27"/>
  <c r="H7" i="27"/>
  <c r="F13" i="27"/>
  <c r="F9" i="27"/>
  <c r="F5" i="27"/>
  <c r="I11" i="27"/>
  <c r="G13" i="27"/>
  <c r="G11" i="27"/>
  <c r="G9" i="27"/>
  <c r="G7" i="27"/>
  <c r="G5" i="27"/>
  <c r="F11" i="27"/>
  <c r="F7" i="27"/>
  <c r="I12" i="28"/>
  <c r="I10" i="28"/>
  <c r="I8" i="28"/>
  <c r="I6" i="28"/>
  <c r="I7" i="28"/>
  <c r="G12" i="28"/>
  <c r="G10" i="28"/>
  <c r="G8" i="28"/>
  <c r="G6" i="28"/>
  <c r="I5" i="28"/>
  <c r="F12" i="28"/>
  <c r="F10" i="28"/>
  <c r="F8" i="28"/>
  <c r="F6" i="28"/>
  <c r="I9" i="28"/>
  <c r="H7" i="28"/>
  <c r="F11" i="28"/>
  <c r="F5" i="28"/>
  <c r="I11" i="28"/>
  <c r="G13" i="28"/>
  <c r="G11" i="28"/>
  <c r="G9" i="28"/>
  <c r="G7" i="28"/>
  <c r="G5" i="28"/>
  <c r="F13" i="28"/>
  <c r="F9" i="28"/>
  <c r="F7" i="28"/>
  <c r="I13" i="28"/>
  <c r="H25" i="25"/>
  <c r="I12" i="25"/>
  <c r="I10" i="25"/>
  <c r="I8" i="25"/>
  <c r="I6" i="25"/>
  <c r="I11" i="25"/>
  <c r="I7" i="25"/>
  <c r="I13" i="25"/>
  <c r="G12" i="25"/>
  <c r="G10" i="25"/>
  <c r="G8" i="25"/>
  <c r="G6" i="25"/>
  <c r="F12" i="25"/>
  <c r="F10" i="25"/>
  <c r="F8" i="25"/>
  <c r="F6" i="25"/>
  <c r="I9" i="25"/>
  <c r="I5" i="25"/>
  <c r="H7" i="25"/>
  <c r="G13" i="25"/>
  <c r="G11" i="25"/>
  <c r="G9" i="25"/>
  <c r="G7" i="25"/>
  <c r="G5" i="25"/>
  <c r="F13" i="25"/>
  <c r="F11" i="25"/>
  <c r="F9" i="25"/>
  <c r="F7" i="25"/>
  <c r="F5" i="25"/>
  <c r="H27" i="26"/>
  <c r="I12" i="26"/>
  <c r="I10" i="26"/>
  <c r="I8" i="26"/>
  <c r="I6" i="26"/>
  <c r="I13" i="26"/>
  <c r="I9" i="26"/>
  <c r="I7" i="26"/>
  <c r="G12" i="26"/>
  <c r="G10" i="26"/>
  <c r="G8" i="26"/>
  <c r="G6" i="26"/>
  <c r="F12" i="26"/>
  <c r="F10" i="26"/>
  <c r="F8" i="26"/>
  <c r="F6" i="26"/>
  <c r="I11" i="26"/>
  <c r="I5" i="26"/>
  <c r="H7" i="26"/>
  <c r="G13" i="26"/>
  <c r="G11" i="26"/>
  <c r="G9" i="26"/>
  <c r="G7" i="26"/>
  <c r="G5" i="26"/>
  <c r="F13" i="26"/>
  <c r="F11" i="26"/>
  <c r="F9" i="26"/>
  <c r="F7" i="26"/>
  <c r="F5" i="26"/>
  <c r="H29" i="23"/>
  <c r="I12" i="23"/>
  <c r="I10" i="23"/>
  <c r="I8" i="23"/>
  <c r="I6" i="23"/>
  <c r="G12" i="23"/>
  <c r="G10" i="23"/>
  <c r="G8" i="23"/>
  <c r="G6" i="23"/>
  <c r="I9" i="23"/>
  <c r="F12" i="23"/>
  <c r="F10" i="23"/>
  <c r="F8" i="23"/>
  <c r="F6" i="23"/>
  <c r="I7" i="23"/>
  <c r="H7" i="23"/>
  <c r="F11" i="23"/>
  <c r="F7" i="23"/>
  <c r="I11" i="23"/>
  <c r="G13" i="23"/>
  <c r="G11" i="23"/>
  <c r="G9" i="23"/>
  <c r="G7" i="23"/>
  <c r="G5" i="23"/>
  <c r="F13" i="23"/>
  <c r="F9" i="23"/>
  <c r="F5" i="23"/>
  <c r="I13" i="23"/>
  <c r="I5" i="23"/>
  <c r="H27" i="24"/>
  <c r="I12" i="24"/>
  <c r="I10" i="24"/>
  <c r="I8" i="24"/>
  <c r="I6" i="24"/>
  <c r="I9" i="24"/>
  <c r="G12" i="24"/>
  <c r="G10" i="24"/>
  <c r="G8" i="24"/>
  <c r="G6" i="24"/>
  <c r="F12" i="24"/>
  <c r="F10" i="24"/>
  <c r="F8" i="24"/>
  <c r="F6" i="24"/>
  <c r="I11" i="24"/>
  <c r="I7" i="24"/>
  <c r="I5" i="24"/>
  <c r="I13" i="24"/>
  <c r="H7" i="24"/>
  <c r="G13" i="24"/>
  <c r="G11" i="24"/>
  <c r="G9" i="24"/>
  <c r="G7" i="24"/>
  <c r="G5" i="24"/>
  <c r="F13" i="24"/>
  <c r="F11" i="24"/>
  <c r="F9" i="24"/>
  <c r="F7" i="24"/>
  <c r="F5" i="24"/>
  <c r="H24" i="23"/>
  <c r="H28" i="23"/>
  <c r="K58" i="28"/>
  <c r="N50" i="28"/>
  <c r="N49" i="28"/>
  <c r="T48" i="28"/>
  <c r="T49" i="28"/>
  <c r="Q58" i="28"/>
  <c r="N48" i="28"/>
  <c r="T50" i="28"/>
  <c r="K34" i="28"/>
  <c r="E82" i="28"/>
  <c r="H72" i="28"/>
  <c r="N74" i="28"/>
  <c r="N72" i="27"/>
  <c r="N74" i="26"/>
  <c r="N73" i="26"/>
  <c r="N75" i="27"/>
  <c r="N73" i="27"/>
  <c r="K82" i="26"/>
  <c r="Q82" i="28"/>
  <c r="T73" i="28"/>
  <c r="H74" i="28"/>
  <c r="K34" i="25"/>
  <c r="N48" i="27"/>
  <c r="N72" i="26"/>
  <c r="T72" i="28"/>
  <c r="N74" i="27"/>
  <c r="H75" i="28"/>
  <c r="N72" i="28"/>
  <c r="N75" i="28"/>
  <c r="T50" i="26"/>
  <c r="T49" i="26"/>
  <c r="T48" i="26"/>
  <c r="T74" i="27"/>
  <c r="E58" i="27"/>
  <c r="Q34" i="28"/>
  <c r="E58" i="25"/>
  <c r="T24" i="28"/>
  <c r="K82" i="28"/>
  <c r="T50" i="27"/>
  <c r="E34" i="28"/>
  <c r="Q58" i="27"/>
  <c r="T48" i="27"/>
  <c r="N51" i="27"/>
  <c r="T51" i="27"/>
  <c r="H26" i="28"/>
  <c r="H48" i="26"/>
  <c r="H72" i="27"/>
  <c r="N49" i="27"/>
  <c r="N50" i="27"/>
  <c r="T27" i="28"/>
  <c r="H25" i="28"/>
  <c r="T73" i="27"/>
  <c r="H27" i="28"/>
  <c r="H48" i="28"/>
  <c r="N51" i="25"/>
  <c r="H51" i="28"/>
  <c r="E58" i="28"/>
  <c r="H49" i="28"/>
  <c r="H50" i="28"/>
  <c r="T25" i="28"/>
  <c r="Q58" i="26"/>
  <c r="H24" i="28"/>
  <c r="T24" i="26"/>
  <c r="H74" i="27"/>
  <c r="H49" i="27"/>
  <c r="N51" i="26"/>
  <c r="E82" i="27"/>
  <c r="H50" i="27"/>
  <c r="K34" i="27"/>
  <c r="Q34" i="26"/>
  <c r="H49" i="26"/>
  <c r="Q82" i="27"/>
  <c r="H73" i="27"/>
  <c r="H51" i="26"/>
  <c r="T72" i="27"/>
  <c r="Q82" i="24"/>
  <c r="N48" i="26"/>
  <c r="H72" i="26"/>
  <c r="H73" i="26"/>
  <c r="H48" i="27"/>
  <c r="K58" i="25"/>
  <c r="N50" i="26"/>
  <c r="E34" i="26"/>
  <c r="H74" i="26"/>
  <c r="H24" i="26"/>
  <c r="H24" i="27"/>
  <c r="T26" i="27"/>
  <c r="N48" i="25"/>
  <c r="H25" i="27"/>
  <c r="H26" i="27"/>
  <c r="N49" i="25"/>
  <c r="H27" i="27"/>
  <c r="T24" i="27"/>
  <c r="E34" i="27"/>
  <c r="H73" i="24"/>
  <c r="H25" i="26"/>
  <c r="E58" i="26"/>
  <c r="E82" i="26"/>
  <c r="T27" i="27"/>
  <c r="Q82" i="25"/>
  <c r="K34" i="26"/>
  <c r="H26" i="26"/>
  <c r="T25" i="27"/>
  <c r="H24" i="25"/>
  <c r="T25" i="26"/>
  <c r="H26" i="25"/>
  <c r="T26" i="26"/>
  <c r="N49" i="26"/>
  <c r="K82" i="24"/>
  <c r="E34" i="25"/>
  <c r="Q82" i="26"/>
  <c r="H27" i="25"/>
  <c r="T74" i="25"/>
  <c r="T73" i="25"/>
  <c r="T75" i="25"/>
  <c r="H50" i="25"/>
  <c r="H72" i="24"/>
  <c r="T25" i="25"/>
  <c r="T75" i="26"/>
  <c r="K58" i="24"/>
  <c r="Q34" i="24"/>
  <c r="T48" i="25"/>
  <c r="H51" i="25"/>
  <c r="T72" i="26"/>
  <c r="T73" i="26"/>
  <c r="H75" i="24"/>
  <c r="H48" i="25"/>
  <c r="T24" i="24"/>
  <c r="T26" i="24"/>
  <c r="N74" i="24"/>
  <c r="T49" i="25"/>
  <c r="H74" i="25"/>
  <c r="H72" i="25"/>
  <c r="H75" i="25"/>
  <c r="T74" i="26"/>
  <c r="T25" i="24"/>
  <c r="Q58" i="25"/>
  <c r="N74" i="25"/>
  <c r="T73" i="24"/>
  <c r="T27" i="25"/>
  <c r="N72" i="25"/>
  <c r="N75" i="25"/>
  <c r="N72" i="24"/>
  <c r="N73" i="25"/>
  <c r="E82" i="25"/>
  <c r="N75" i="24"/>
  <c r="N73" i="23"/>
  <c r="H49" i="24"/>
  <c r="T24" i="25"/>
  <c r="T50" i="25"/>
  <c r="Q34" i="25"/>
  <c r="H25" i="23"/>
  <c r="E82" i="24"/>
  <c r="N49" i="24"/>
  <c r="E34" i="24"/>
  <c r="N50" i="24"/>
  <c r="N48" i="24"/>
  <c r="N74" i="23"/>
  <c r="T74" i="24"/>
  <c r="H25" i="24"/>
  <c r="N72" i="23"/>
  <c r="H24" i="24"/>
  <c r="H26" i="24"/>
  <c r="N75" i="23"/>
  <c r="T75" i="24"/>
  <c r="N48" i="23"/>
  <c r="T49" i="24"/>
  <c r="N50" i="23"/>
  <c r="K34" i="23"/>
  <c r="T50" i="24"/>
  <c r="H72" i="23"/>
  <c r="H50" i="24"/>
  <c r="K34" i="24"/>
  <c r="H74" i="23"/>
  <c r="H26" i="23"/>
  <c r="E34" i="23"/>
  <c r="T48" i="24"/>
  <c r="H27" i="23"/>
  <c r="H73" i="23"/>
  <c r="T72" i="23"/>
  <c r="H75" i="23"/>
  <c r="E58" i="24"/>
  <c r="Q58" i="24"/>
  <c r="K58" i="23"/>
  <c r="H48" i="24"/>
  <c r="T75" i="23"/>
  <c r="N51" i="23"/>
  <c r="T74" i="23"/>
  <c r="Q34" i="23"/>
  <c r="E58" i="23"/>
  <c r="T25" i="23"/>
  <c r="T48" i="23"/>
  <c r="T73" i="23"/>
  <c r="H51" i="23"/>
  <c r="H49" i="23"/>
  <c r="H50" i="23"/>
  <c r="T27" i="23"/>
  <c r="T26" i="23"/>
  <c r="T51" i="23"/>
  <c r="T49" i="23"/>
  <c r="Q58" i="23"/>
  <c r="C98" i="21"/>
  <c r="C7" i="21"/>
  <c r="C63" i="21"/>
  <c r="D77" i="21"/>
  <c r="D52" i="21"/>
  <c r="D45" i="21"/>
  <c r="C95" i="21"/>
  <c r="D75" i="21"/>
  <c r="C40" i="21"/>
  <c r="C22" i="21"/>
  <c r="C54" i="21"/>
  <c r="D66" i="21"/>
  <c r="C87" i="21"/>
  <c r="C52" i="21"/>
  <c r="C32" i="21"/>
  <c r="D89" i="21"/>
  <c r="C41" i="21"/>
  <c r="D65" i="21"/>
  <c r="C100" i="21"/>
  <c r="D44" i="21"/>
  <c r="C65" i="21"/>
  <c r="D88" i="21"/>
  <c r="C20" i="21"/>
  <c r="D8" i="21"/>
  <c r="C33" i="21"/>
  <c r="D12" i="21"/>
  <c r="D53" i="21"/>
  <c r="C23" i="21"/>
  <c r="D95" i="21"/>
  <c r="C10" i="21"/>
  <c r="D84" i="21"/>
  <c r="D9" i="21"/>
  <c r="D67" i="21"/>
  <c r="C62" i="21"/>
  <c r="C84" i="21"/>
  <c r="C75" i="21"/>
  <c r="D31" i="21"/>
  <c r="D100" i="21"/>
  <c r="D74" i="21"/>
  <c r="D99" i="21"/>
  <c r="C97" i="21"/>
  <c r="D56" i="21"/>
  <c r="C78" i="21"/>
  <c r="C66" i="21"/>
  <c r="D62" i="21"/>
  <c r="C8" i="21"/>
  <c r="D32" i="21"/>
  <c r="C42" i="21"/>
  <c r="D54" i="21"/>
  <c r="E30" i="21"/>
  <c r="D22" i="21"/>
  <c r="C73" i="21"/>
  <c r="D40" i="21"/>
  <c r="C29" i="21"/>
  <c r="C86" i="21"/>
  <c r="C45" i="21"/>
  <c r="D96" i="21"/>
  <c r="C21" i="21"/>
  <c r="D29" i="21"/>
  <c r="C96" i="21"/>
  <c r="C56" i="21"/>
  <c r="D43" i="21"/>
  <c r="C43" i="21"/>
  <c r="D20" i="21"/>
  <c r="C9" i="21"/>
  <c r="D10" i="21"/>
  <c r="C85" i="21"/>
  <c r="C64" i="21"/>
  <c r="D98" i="21"/>
  <c r="C31" i="21"/>
  <c r="D63" i="21"/>
  <c r="E33" i="21"/>
  <c r="D34" i="21"/>
  <c r="C19" i="21"/>
  <c r="D41" i="21"/>
  <c r="C12" i="21"/>
  <c r="D30" i="21"/>
  <c r="C76" i="21"/>
  <c r="E31" i="21"/>
  <c r="E32" i="21"/>
  <c r="C88" i="21"/>
  <c r="C99" i="21"/>
  <c r="C51" i="21"/>
  <c r="C11" i="21"/>
  <c r="D23" i="21"/>
  <c r="C44" i="21"/>
  <c r="D64" i="21"/>
  <c r="C55" i="21"/>
  <c r="C74" i="21"/>
  <c r="E29" i="21"/>
  <c r="D7" i="21"/>
  <c r="D51" i="21"/>
  <c r="D73" i="21"/>
  <c r="D78" i="21"/>
  <c r="C34" i="21"/>
  <c r="C67" i="21"/>
  <c r="C53" i="21"/>
  <c r="D76" i="21"/>
  <c r="D11" i="21"/>
  <c r="D21" i="21"/>
  <c r="D55" i="21"/>
  <c r="D87" i="21"/>
  <c r="D97" i="21"/>
  <c r="D85" i="21"/>
  <c r="C30" i="21"/>
  <c r="C18" i="21"/>
  <c r="D19" i="21"/>
  <c r="D42" i="21"/>
  <c r="D86" i="21"/>
  <c r="D33" i="21"/>
  <c r="C77" i="21"/>
  <c r="E34" i="21"/>
  <c r="D18" i="21"/>
  <c r="C89" i="21"/>
  <c r="I14" i="23"/>
  <c r="G14" i="24"/>
  <c r="I14" i="26"/>
  <c r="I14" i="24"/>
  <c r="G14" i="25"/>
  <c r="F14" i="28"/>
  <c r="I14" i="28"/>
  <c r="I14" i="27"/>
  <c r="F14" i="23"/>
  <c r="G14" i="26"/>
  <c r="F14" i="25"/>
  <c r="F14" i="24"/>
  <c r="G14" i="28"/>
  <c r="F14" i="27"/>
  <c r="G14" i="23"/>
  <c r="F14" i="26"/>
  <c r="I14" i="25"/>
  <c r="G14" i="27"/>
  <c r="Q59" i="28"/>
  <c r="H10" i="28"/>
  <c r="K59" i="28"/>
  <c r="H12" i="28"/>
  <c r="K83" i="26"/>
  <c r="H9" i="26"/>
  <c r="K83" i="27"/>
  <c r="H9" i="27"/>
  <c r="E83" i="28"/>
  <c r="Q59" i="26"/>
  <c r="H10" i="26"/>
  <c r="Q83" i="28"/>
  <c r="H13" i="28"/>
  <c r="K83" i="28"/>
  <c r="H9" i="28"/>
  <c r="E83" i="27"/>
  <c r="Q83" i="27"/>
  <c r="H13" i="27"/>
  <c r="K59" i="25"/>
  <c r="H12" i="25"/>
  <c r="Q35" i="28"/>
  <c r="H11" i="28"/>
  <c r="E35" i="28"/>
  <c r="H8" i="28"/>
  <c r="K59" i="27"/>
  <c r="H12" i="27"/>
  <c r="Q59" i="27"/>
  <c r="H10" i="27"/>
  <c r="E59" i="26"/>
  <c r="H5" i="26"/>
  <c r="E83" i="26"/>
  <c r="K59" i="26"/>
  <c r="H12" i="26"/>
  <c r="E59" i="25"/>
  <c r="H5" i="25"/>
  <c r="E35" i="26"/>
  <c r="H8" i="26"/>
  <c r="Q35" i="24"/>
  <c r="H11" i="24"/>
  <c r="E83" i="24"/>
  <c r="H6" i="24"/>
  <c r="E59" i="28"/>
  <c r="H5" i="28"/>
  <c r="E35" i="27"/>
  <c r="H8" i="27"/>
  <c r="E59" i="27"/>
  <c r="H5" i="27"/>
  <c r="K83" i="24"/>
  <c r="H9" i="24"/>
  <c r="Q83" i="25"/>
  <c r="H13" i="25"/>
  <c r="E83" i="25"/>
  <c r="K59" i="23"/>
  <c r="H12" i="23"/>
  <c r="E35" i="25"/>
  <c r="H8" i="25"/>
  <c r="Q83" i="24"/>
  <c r="H13" i="24"/>
  <c r="Q35" i="27"/>
  <c r="H11" i="27"/>
  <c r="Q35" i="25"/>
  <c r="H11" i="25"/>
  <c r="Q35" i="26"/>
  <c r="H11" i="26"/>
  <c r="Q83" i="26"/>
  <c r="H13" i="26"/>
  <c r="K59" i="24"/>
  <c r="H12" i="24"/>
  <c r="E59" i="24"/>
  <c r="H5" i="24"/>
  <c r="Q59" i="25"/>
  <c r="H10" i="25"/>
  <c r="K83" i="25"/>
  <c r="H9" i="25"/>
  <c r="E35" i="24"/>
  <c r="H8" i="24"/>
  <c r="K83" i="23"/>
  <c r="H9" i="23"/>
  <c r="E35" i="23"/>
  <c r="H8" i="23"/>
  <c r="Q59" i="24"/>
  <c r="H10" i="24"/>
  <c r="E83" i="23"/>
  <c r="Q83" i="23"/>
  <c r="H13" i="23"/>
  <c r="E59" i="23"/>
  <c r="H5" i="23"/>
  <c r="Q35" i="23"/>
  <c r="H11" i="23"/>
  <c r="Q59" i="23"/>
  <c r="H10" i="23"/>
  <c r="P43" i="11"/>
  <c r="D19" i="11"/>
  <c r="D67" i="11"/>
  <c r="J67" i="11"/>
  <c r="P67" i="11"/>
  <c r="J19" i="11"/>
  <c r="D43" i="11"/>
  <c r="J43" i="11"/>
  <c r="B3" i="11"/>
  <c r="E85" i="21"/>
  <c r="E7" i="21"/>
  <c r="E89" i="21"/>
  <c r="E98" i="21"/>
  <c r="E77" i="21"/>
  <c r="E51" i="21"/>
  <c r="E54" i="21"/>
  <c r="E73" i="21"/>
  <c r="E55" i="21"/>
  <c r="E52" i="21"/>
  <c r="E44" i="21"/>
  <c r="E56" i="21"/>
  <c r="E87" i="21"/>
  <c r="E43" i="21"/>
  <c r="E75" i="21"/>
  <c r="E78" i="21"/>
  <c r="E11" i="21"/>
  <c r="E65" i="21"/>
  <c r="E100" i="21"/>
  <c r="E10" i="21"/>
  <c r="E12" i="21"/>
  <c r="E9" i="21"/>
  <c r="E45" i="21"/>
  <c r="E67" i="21"/>
  <c r="E96" i="21"/>
  <c r="E19" i="21"/>
  <c r="E41" i="21"/>
  <c r="E74" i="21"/>
  <c r="E97" i="21"/>
  <c r="E84" i="21"/>
  <c r="E42" i="21"/>
  <c r="E99" i="21"/>
  <c r="E64" i="21"/>
  <c r="E63" i="21"/>
  <c r="E86" i="21"/>
  <c r="E88" i="21"/>
  <c r="E8" i="21"/>
  <c r="E76" i="21"/>
  <c r="E62" i="21"/>
  <c r="E95" i="21"/>
  <c r="E53" i="21"/>
  <c r="E66" i="21"/>
  <c r="E40" i="21"/>
  <c r="H14" i="24"/>
  <c r="H6" i="28"/>
  <c r="H14" i="28"/>
  <c r="H6" i="23"/>
  <c r="H14" i="23"/>
  <c r="H6" i="25"/>
  <c r="H14" i="25"/>
  <c r="H6" i="26"/>
  <c r="H14" i="26"/>
  <c r="H6" i="27"/>
  <c r="H14" i="27"/>
  <c r="T86" i="11"/>
  <c r="S86" i="11"/>
  <c r="R86" i="11"/>
  <c r="Q86" i="11"/>
  <c r="Q85" i="11"/>
  <c r="Q84" i="11"/>
  <c r="T80" i="11"/>
  <c r="T79" i="11"/>
  <c r="T78" i="11"/>
  <c r="T77" i="11"/>
  <c r="T76" i="11"/>
  <c r="E23" i="21"/>
  <c r="E20" i="21"/>
  <c r="E21" i="21"/>
  <c r="E22" i="21"/>
  <c r="E18" i="21"/>
  <c r="Q81" i="11"/>
  <c r="Q82" i="11"/>
  <c r="N80" i="11"/>
  <c r="N79" i="11"/>
  <c r="N78" i="11"/>
  <c r="N77" i="11"/>
  <c r="N76" i="11"/>
  <c r="H80" i="11"/>
  <c r="H79" i="11"/>
  <c r="H78" i="11"/>
  <c r="H77" i="11"/>
  <c r="H76" i="11"/>
  <c r="T72" i="11"/>
  <c r="T73" i="11"/>
  <c r="T74" i="11"/>
  <c r="T75" i="11"/>
  <c r="T56" i="11"/>
  <c r="T55" i="11"/>
  <c r="T54" i="11"/>
  <c r="T53" i="11"/>
  <c r="T52" i="11"/>
  <c r="N56" i="11"/>
  <c r="N55" i="11"/>
  <c r="N54" i="11"/>
  <c r="N53" i="11"/>
  <c r="N52" i="11"/>
  <c r="H56" i="11"/>
  <c r="H55" i="11"/>
  <c r="H54" i="11"/>
  <c r="H53" i="11"/>
  <c r="H52" i="11"/>
  <c r="Q83" i="11"/>
  <c r="N86" i="11"/>
  <c r="M86" i="11"/>
  <c r="L86" i="11"/>
  <c r="K86" i="11"/>
  <c r="K85" i="11"/>
  <c r="K84" i="11"/>
  <c r="H86" i="11"/>
  <c r="G86" i="11"/>
  <c r="F86" i="11"/>
  <c r="E86" i="11"/>
  <c r="E85" i="11"/>
  <c r="E84" i="11"/>
  <c r="T62" i="11"/>
  <c r="S62" i="11"/>
  <c r="R62" i="11"/>
  <c r="Q62" i="11"/>
  <c r="Q61" i="11"/>
  <c r="Q60" i="11"/>
  <c r="N62" i="11"/>
  <c r="M62" i="11"/>
  <c r="L62" i="11"/>
  <c r="K62" i="11"/>
  <c r="K61" i="11"/>
  <c r="K60" i="11"/>
  <c r="H62" i="11"/>
  <c r="G62" i="11"/>
  <c r="F62" i="11"/>
  <c r="E62" i="11"/>
  <c r="E61" i="11"/>
  <c r="E60" i="11"/>
  <c r="T38" i="11"/>
  <c r="S38" i="11"/>
  <c r="R38" i="11"/>
  <c r="Q38" i="11"/>
  <c r="Q37" i="11"/>
  <c r="Q36" i="11"/>
  <c r="T32" i="11"/>
  <c r="T31" i="11"/>
  <c r="T30" i="11"/>
  <c r="T29" i="11"/>
  <c r="T28" i="11"/>
  <c r="N38" i="11"/>
  <c r="M38" i="11"/>
  <c r="L38" i="11"/>
  <c r="K38" i="11"/>
  <c r="K37" i="11"/>
  <c r="K36" i="11"/>
  <c r="N32" i="11"/>
  <c r="N31" i="11"/>
  <c r="N30" i="11"/>
  <c r="N29" i="11"/>
  <c r="N28" i="11"/>
  <c r="H38" i="11"/>
  <c r="G38" i="11"/>
  <c r="F38" i="11"/>
  <c r="E38" i="11"/>
  <c r="E37" i="11"/>
  <c r="E36" i="11"/>
  <c r="E33" i="11"/>
  <c r="Q57" i="11"/>
  <c r="K57" i="11"/>
  <c r="K81" i="11"/>
  <c r="E81" i="11"/>
  <c r="E57" i="11"/>
  <c r="K33" i="11"/>
  <c r="Q33" i="11"/>
  <c r="H32" i="11"/>
  <c r="H30" i="11"/>
  <c r="H29" i="11"/>
  <c r="H28" i="11"/>
  <c r="I13" i="11"/>
  <c r="I11" i="11"/>
  <c r="I9" i="11"/>
  <c r="I7" i="11"/>
  <c r="H13" i="11"/>
  <c r="H11" i="11"/>
  <c r="G13" i="11"/>
  <c r="G11" i="11"/>
  <c r="G9" i="11"/>
  <c r="G7" i="11"/>
  <c r="F13" i="11"/>
  <c r="F11" i="11"/>
  <c r="F9" i="11"/>
  <c r="F7" i="11"/>
  <c r="I12" i="11"/>
  <c r="I10" i="11"/>
  <c r="I8" i="11"/>
  <c r="I6" i="11"/>
  <c r="G12" i="11"/>
  <c r="G10" i="11"/>
  <c r="G8" i="11"/>
  <c r="G6" i="11"/>
  <c r="F12" i="11"/>
  <c r="F10" i="11"/>
  <c r="F8" i="11"/>
  <c r="F6" i="11"/>
  <c r="F5" i="11"/>
  <c r="I5" i="11"/>
  <c r="G5" i="11"/>
  <c r="K82" i="11"/>
  <c r="N75" i="11"/>
  <c r="N74" i="11"/>
  <c r="N73" i="11"/>
  <c r="N72" i="11"/>
  <c r="H75" i="11"/>
  <c r="H74" i="11"/>
  <c r="H73" i="11"/>
  <c r="E82" i="11"/>
  <c r="H72" i="11"/>
  <c r="Q58" i="11"/>
  <c r="T51" i="11"/>
  <c r="T50" i="11"/>
  <c r="T49" i="11"/>
  <c r="T48" i="11"/>
  <c r="K58" i="11"/>
  <c r="N51" i="11"/>
  <c r="N50" i="11"/>
  <c r="N49" i="11"/>
  <c r="N48" i="11"/>
  <c r="H51" i="11"/>
  <c r="H50" i="11"/>
  <c r="H49" i="11"/>
  <c r="H24" i="11"/>
  <c r="E58" i="11"/>
  <c r="H48" i="11"/>
  <c r="T24" i="11"/>
  <c r="T27" i="11"/>
  <c r="N26" i="11"/>
  <c r="N27" i="11"/>
  <c r="N24" i="11"/>
  <c r="N25" i="11"/>
  <c r="K34" i="11"/>
  <c r="T25" i="11"/>
  <c r="T26" i="11"/>
  <c r="Q34" i="11"/>
  <c r="E34" i="11"/>
  <c r="C72" i="21"/>
  <c r="D83" i="21"/>
  <c r="D39" i="21"/>
  <c r="C17" i="21"/>
  <c r="C6" i="21"/>
  <c r="C94" i="21"/>
  <c r="D6" i="21"/>
  <c r="C39" i="21"/>
  <c r="C28" i="21"/>
  <c r="D17" i="21"/>
  <c r="C50" i="21"/>
  <c r="D61" i="21"/>
  <c r="D94" i="21"/>
  <c r="C83" i="21"/>
  <c r="D50" i="21"/>
  <c r="C61" i="21"/>
  <c r="D28" i="21"/>
  <c r="D72" i="21"/>
  <c r="E94" i="21"/>
  <c r="E46" i="23"/>
  <c r="E21" i="24"/>
  <c r="E21" i="28"/>
  <c r="K21" i="27"/>
  <c r="Q20" i="25"/>
  <c r="Q69" i="23"/>
  <c r="Q21" i="28"/>
  <c r="K70" i="27"/>
  <c r="Q44" i="28"/>
  <c r="Q46" i="24"/>
  <c r="E21" i="25"/>
  <c r="E45" i="27"/>
  <c r="Q68" i="27"/>
  <c r="Q68" i="26"/>
  <c r="K68" i="24"/>
  <c r="K68" i="25"/>
  <c r="E69" i="24"/>
  <c r="K44" i="23"/>
  <c r="Q68" i="23"/>
  <c r="K68" i="26"/>
  <c r="E20" i="28"/>
  <c r="E22" i="26"/>
  <c r="Q68" i="24"/>
  <c r="E46" i="25"/>
  <c r="K46" i="24"/>
  <c r="K46" i="28"/>
  <c r="Q46" i="27"/>
  <c r="Q20" i="26"/>
  <c r="Q69" i="24"/>
  <c r="K44" i="28"/>
  <c r="K20" i="27"/>
  <c r="K20" i="28"/>
  <c r="K22" i="27"/>
  <c r="E22" i="28"/>
  <c r="K21" i="26"/>
  <c r="K68" i="27"/>
  <c r="Q21" i="24"/>
  <c r="K44" i="25"/>
  <c r="K20" i="25"/>
  <c r="E44" i="24"/>
  <c r="Q70" i="24"/>
  <c r="E20" i="24"/>
  <c r="Q44" i="23"/>
  <c r="K70" i="23"/>
  <c r="Q22" i="23"/>
  <c r="E45" i="23"/>
  <c r="K44" i="27"/>
  <c r="E45" i="26"/>
  <c r="K70" i="24"/>
  <c r="K69" i="23"/>
  <c r="E69" i="23"/>
  <c r="E20" i="25"/>
  <c r="Q45" i="23"/>
  <c r="K21" i="28"/>
  <c r="Q22" i="27"/>
  <c r="K68" i="23"/>
  <c r="Q69" i="25"/>
  <c r="Q22" i="26"/>
  <c r="K70" i="28"/>
  <c r="E45" i="28"/>
  <c r="E44" i="27"/>
  <c r="K45" i="28"/>
  <c r="Q20" i="24"/>
  <c r="Q45" i="27"/>
  <c r="Q45" i="26"/>
  <c r="E45" i="25"/>
  <c r="E22" i="25"/>
  <c r="Q21" i="23"/>
  <c r="Q70" i="23"/>
  <c r="E44" i="23"/>
  <c r="E45" i="24"/>
  <c r="K22" i="24"/>
  <c r="Q20" i="23"/>
  <c r="K46" i="25"/>
  <c r="Q45" i="24"/>
  <c r="Q45" i="28"/>
  <c r="Q22" i="28"/>
  <c r="K69" i="24"/>
  <c r="Q69" i="26"/>
  <c r="K44" i="26"/>
  <c r="E68" i="28"/>
  <c r="K20" i="26"/>
  <c r="Q68" i="28"/>
  <c r="Q44" i="27"/>
  <c r="Q22" i="25"/>
  <c r="E69" i="27"/>
  <c r="E69" i="26"/>
  <c r="K45" i="25"/>
  <c r="E68" i="23"/>
  <c r="K22" i="28"/>
  <c r="Q21" i="25"/>
  <c r="E68" i="25"/>
  <c r="E46" i="28"/>
  <c r="E21" i="26"/>
  <c r="K22" i="25"/>
  <c r="E46" i="24"/>
  <c r="K20" i="23"/>
  <c r="K69" i="25"/>
  <c r="Q69" i="27"/>
  <c r="K70" i="25"/>
  <c r="Q20" i="28"/>
  <c r="K70" i="26"/>
  <c r="E69" i="28"/>
  <c r="E68" i="27"/>
  <c r="Q46" i="25"/>
  <c r="Q44" i="26"/>
  <c r="Q70" i="26"/>
  <c r="E68" i="24"/>
  <c r="Q68" i="25"/>
  <c r="E22" i="24"/>
  <c r="K45" i="23"/>
  <c r="K22" i="23"/>
  <c r="K69" i="27"/>
  <c r="E46" i="26"/>
  <c r="K46" i="26"/>
  <c r="Q45" i="25"/>
  <c r="K20" i="24"/>
  <c r="K69" i="26"/>
  <c r="Q69" i="28"/>
  <c r="Q20" i="27"/>
  <c r="Q46" i="28"/>
  <c r="Q70" i="27"/>
  <c r="E44" i="26"/>
  <c r="E68" i="26"/>
  <c r="E44" i="25"/>
  <c r="Q44" i="25"/>
  <c r="K44" i="24"/>
  <c r="K45" i="24"/>
  <c r="E20" i="23"/>
  <c r="K68" i="28"/>
  <c r="K21" i="23"/>
  <c r="E46" i="27"/>
  <c r="E20" i="27"/>
  <c r="K22" i="26"/>
  <c r="E21" i="23"/>
  <c r="E69" i="25"/>
  <c r="K21" i="24"/>
  <c r="Q46" i="23"/>
  <c r="K46" i="23"/>
  <c r="K45" i="27"/>
  <c r="Q46" i="26"/>
  <c r="Q22" i="24"/>
  <c r="K69" i="28"/>
  <c r="Q21" i="26"/>
  <c r="K46" i="27"/>
  <c r="E44" i="28"/>
  <c r="Q44" i="24"/>
  <c r="Q70" i="28"/>
  <c r="E21" i="27"/>
  <c r="K21" i="25"/>
  <c r="Q21" i="27"/>
  <c r="E22" i="27"/>
  <c r="K45" i="26"/>
  <c r="E20" i="26"/>
  <c r="Q70" i="25"/>
  <c r="E22" i="23"/>
  <c r="I14" i="11"/>
  <c r="G14" i="11"/>
  <c r="F14" i="11"/>
  <c r="Q70" i="11"/>
  <c r="E68" i="11"/>
  <c r="K44" i="11"/>
  <c r="Q20" i="11"/>
  <c r="K70" i="11"/>
  <c r="Q46" i="11"/>
  <c r="E44" i="11"/>
  <c r="K20" i="11"/>
  <c r="E70" i="11"/>
  <c r="K46" i="11"/>
  <c r="Q22" i="11"/>
  <c r="E20" i="11"/>
  <c r="Q69" i="11"/>
  <c r="E46" i="11"/>
  <c r="K22" i="11"/>
  <c r="Q21" i="11"/>
  <c r="K69" i="11"/>
  <c r="Q45" i="11"/>
  <c r="E22" i="11"/>
  <c r="Q44" i="11"/>
  <c r="E69" i="11"/>
  <c r="K45" i="11"/>
  <c r="E21" i="11"/>
  <c r="Q68" i="11"/>
  <c r="E45" i="11"/>
  <c r="K21" i="11"/>
  <c r="K68" i="11"/>
  <c r="K59" i="11"/>
  <c r="K35" i="11"/>
  <c r="Q35" i="11"/>
  <c r="K83" i="11"/>
  <c r="H9" i="11"/>
  <c r="E83" i="11"/>
  <c r="Q59" i="11"/>
  <c r="H10" i="11"/>
  <c r="E59" i="11"/>
  <c r="H6" i="11"/>
  <c r="H7" i="11"/>
  <c r="H12" i="11"/>
  <c r="H5" i="11"/>
  <c r="H31" i="11"/>
  <c r="H26" i="11"/>
  <c r="H25" i="11"/>
  <c r="H27" i="11"/>
  <c r="N9" i="10"/>
  <c r="M9" i="10"/>
  <c r="L9" i="10"/>
  <c r="K9" i="10"/>
  <c r="J9" i="10"/>
  <c r="I9" i="10"/>
  <c r="H9" i="10"/>
  <c r="G9" i="10"/>
  <c r="F9" i="10"/>
  <c r="E9" i="10"/>
  <c r="E83" i="21"/>
  <c r="E28" i="21"/>
  <c r="E17" i="21"/>
  <c r="E61" i="21"/>
  <c r="E72" i="21"/>
  <c r="E50" i="21"/>
  <c r="E35" i="11"/>
  <c r="H8" i="11"/>
  <c r="B10" i="10"/>
  <c r="H14" i="11"/>
  <c r="L17" i="10"/>
  <c r="G22" i="10"/>
  <c r="I21" i="10"/>
  <c r="K20" i="10"/>
  <c r="M19" i="10"/>
  <c r="E19" i="10"/>
  <c r="G18" i="10"/>
  <c r="H17" i="10"/>
  <c r="J16" i="10"/>
  <c r="L15" i="10"/>
  <c r="J22" i="10"/>
  <c r="J18" i="10"/>
  <c r="I22" i="10"/>
  <c r="G19" i="10"/>
  <c r="N15" i="10"/>
  <c r="N19" i="10"/>
  <c r="M15" i="10"/>
  <c r="N22" i="10"/>
  <c r="F22" i="10"/>
  <c r="H21" i="10"/>
  <c r="J20" i="10"/>
  <c r="L19" i="10"/>
  <c r="N18" i="10"/>
  <c r="F18" i="10"/>
  <c r="G17" i="10"/>
  <c r="I16" i="10"/>
  <c r="K15" i="10"/>
  <c r="M18" i="10"/>
  <c r="E18" i="10"/>
  <c r="F17" i="10"/>
  <c r="H16" i="10"/>
  <c r="J15" i="10"/>
  <c r="H20" i="10"/>
  <c r="J19" i="10"/>
  <c r="L18" i="10"/>
  <c r="N17" i="10"/>
  <c r="E17" i="10"/>
  <c r="G16" i="10"/>
  <c r="I15" i="10"/>
  <c r="K22" i="10"/>
  <c r="E21" i="10"/>
  <c r="G20" i="10"/>
  <c r="I19" i="10"/>
  <c r="K18" i="10"/>
  <c r="M17" i="10"/>
  <c r="N16" i="10"/>
  <c r="F16" i="10"/>
  <c r="L21" i="10"/>
  <c r="F20" i="10"/>
  <c r="K17" i="10"/>
  <c r="G15" i="10"/>
  <c r="M20" i="10"/>
  <c r="J17" i="10"/>
  <c r="J21" i="10"/>
  <c r="H18" i="10"/>
  <c r="M22" i="10"/>
  <c r="E22" i="10"/>
  <c r="G21" i="10"/>
  <c r="I20" i="10"/>
  <c r="K19" i="10"/>
  <c r="N20" i="10"/>
  <c r="E16" i="10"/>
  <c r="E20" i="10"/>
  <c r="L16" i="10"/>
  <c r="L20" i="10"/>
  <c r="K16" i="10"/>
  <c r="L22" i="10"/>
  <c r="N21" i="10"/>
  <c r="F21" i="10"/>
  <c r="H22" i="10"/>
  <c r="I17" i="10"/>
  <c r="M21" i="10"/>
  <c r="H15" i="10"/>
  <c r="H19" i="10"/>
  <c r="M16" i="10"/>
  <c r="K21" i="10"/>
  <c r="I18" i="10"/>
  <c r="F15" i="10"/>
  <c r="F19" i="10"/>
  <c r="E15" i="10"/>
  <c r="E6" i="21"/>
  <c r="E39" i="21"/>
</calcChain>
</file>

<file path=xl/sharedStrings.xml><?xml version="1.0" encoding="utf-8"?>
<sst xmlns="http://schemas.openxmlformats.org/spreadsheetml/2006/main" count="2277" uniqueCount="216">
  <si>
    <t>Welcome</t>
  </si>
  <si>
    <t>About GPP</t>
  </si>
  <si>
    <t>TABLES</t>
  </si>
  <si>
    <t>RPE PERCENTAGE</t>
  </si>
  <si>
    <t>WEEK</t>
  </si>
  <si>
    <t>COMPETITION SQUAT</t>
  </si>
  <si>
    <t>• 6 Reps @ 6 RPE (68%)
• 6 Reps @ 7 RPE (73%)
• 6 Reps @ 8 RPE (78%) x 2 Sets</t>
  </si>
  <si>
    <t>• 6 Reps @ 6 RPE (68%)
• 6 Reps @ 7 RPE (73%)
• 6 Reps @ 8 RPE (75-79%) x 3 Sets</t>
  </si>
  <si>
    <t>• 6 Reps @ 6 RPE (68%)
• 6 Reps @ 7 RPE (73%)
• 6 Reps @ 8 RPE (75-79%) x 2 Sets</t>
  </si>
  <si>
    <t>• 1 Reps @ 8 RPE (90-93%)
• 6 Reps @ 8 RPE (75-80%) x 3 Sets</t>
  </si>
  <si>
    <t>• 6 Reps @ 6 RPE (68%)
• 6 Reps @ 7 RPE (73%)
• 6 Reps @ 8 RPE (78%) x 3 Sets</t>
  </si>
  <si>
    <t>• 8 Reps @ 6 RPE (68%)
• 8 Reps @ 7 RPE (73%)
• 8 Reps @ 8 RPE (78%) x 3 Sets</t>
  </si>
  <si>
    <t>• 8 Reps @ 6 RPE (68%)
• 8 Reps @ 7 RPE (73%)
• 8 Reps @ 8 RPE (78%) x 2 Sets</t>
  </si>
  <si>
    <t>• 8 Reps @ 6 RPE (68%)
• 8 Reps @ 7 RPE (73%)
• 8 Reps @ 8 RPE (78%) x 4 Sets</t>
  </si>
  <si>
    <t>About RPE</t>
  </si>
  <si>
    <t>COMPETITION BENCH</t>
  </si>
  <si>
    <t>COMPETITION PRESS</t>
  </si>
  <si>
    <t>Press with belt</t>
  </si>
  <si>
    <t>Squat with belt</t>
  </si>
  <si>
    <t>Deadlift with belt</t>
  </si>
  <si>
    <t>Close Grip Incline Bench</t>
  </si>
  <si>
    <t>Incline bench, 2 ct paused</t>
  </si>
  <si>
    <t>Incline bench, touch &amp; go</t>
  </si>
  <si>
    <t>Romanian deadlifts</t>
  </si>
  <si>
    <t>Stiff-legged deadlifts</t>
  </si>
  <si>
    <t>DB Flat Bench Press or Bench Press, Touch &amp; Go</t>
  </si>
  <si>
    <t>DB Incline-Bench Press or Close-Grip Bench Press with Barbell</t>
  </si>
  <si>
    <t>Pendlay Row</t>
  </si>
  <si>
    <t>About AMRAP</t>
  </si>
  <si>
    <t>About Modifications</t>
  </si>
  <si>
    <t>About Myo-Reps</t>
  </si>
  <si>
    <t>1 REP</t>
  </si>
  <si>
    <t>2 REPS</t>
  </si>
  <si>
    <t>3 REPS</t>
  </si>
  <si>
    <t>4 REPS</t>
  </si>
  <si>
    <t>5 REPS</t>
  </si>
  <si>
    <t>6 REPS</t>
  </si>
  <si>
    <t>7 REPS</t>
  </si>
  <si>
    <t>8 REPS</t>
  </si>
  <si>
    <t>9 REPS</t>
  </si>
  <si>
    <t>10 REPS</t>
  </si>
  <si>
    <t>KNOWN 10 RPE</t>
  </si>
  <si>
    <t>KNOWN 9 RPE</t>
  </si>
  <si>
    <t>KNOWN 8 RPE</t>
  </si>
  <si>
    <t>ESTIMATED 1 REP MAX</t>
  </si>
  <si>
    <t>10 RPE</t>
  </si>
  <si>
    <t>9.5 RPE</t>
  </si>
  <si>
    <t>9.0 RPE</t>
  </si>
  <si>
    <t>8.5 RPE</t>
  </si>
  <si>
    <t>8.0 RPE</t>
  </si>
  <si>
    <t>7.5 RPE</t>
  </si>
  <si>
    <t>7.0 RPE</t>
  </si>
  <si>
    <t>6.5 RPE</t>
  </si>
  <si>
    <t>ESTIMATED RPE CALCULATOR</t>
  </si>
  <si>
    <t>DO NOT CHANGE OR DELETE THIS LINE</t>
  </si>
  <si>
    <t>HELP</t>
  </si>
  <si>
    <t>Help Text</t>
  </si>
  <si>
    <t>HELP &amp; INFORMATION</t>
  </si>
  <si>
    <t>SET</t>
  </si>
  <si>
    <t>REPS</t>
  </si>
  <si>
    <t>WEIGHT</t>
  </si>
  <si>
    <t>RPE</t>
  </si>
  <si>
    <t>SET 1</t>
  </si>
  <si>
    <t>SET 2</t>
  </si>
  <si>
    <t>SET 3</t>
  </si>
  <si>
    <t>SET 4</t>
  </si>
  <si>
    <t>SET 5</t>
  </si>
  <si>
    <t>SET 6</t>
  </si>
  <si>
    <t>SET 7</t>
  </si>
  <si>
    <t>SET 8</t>
  </si>
  <si>
    <t>SET 9</t>
  </si>
  <si>
    <t>COEFFICIENT</t>
  </si>
  <si>
    <t>COEFFICIENT NO.</t>
  </si>
  <si>
    <t>RPE COEFFICIENT</t>
  </si>
  <si>
    <t>LISTS</t>
  </si>
  <si>
    <t>[SELECT EXERCISE TYPE]</t>
  </si>
  <si>
    <t>Bench with 1-Sec Pause</t>
  </si>
  <si>
    <t>REPS &amp; RPE</t>
  </si>
  <si>
    <t>REST PERIODS</t>
  </si>
  <si>
    <t>METHOD</t>
  </si>
  <si>
    <t>Max 4 Min for Sets at RPE Over 7</t>
  </si>
  <si>
    <t>SUPPLEMENTAL BENCH - METHOD 1</t>
  </si>
  <si>
    <t>SUPPLEMENTAL BENCH - METHOD 2</t>
  </si>
  <si>
    <t>SUPPLEMENTAL SQUAT - METHOD 1</t>
  </si>
  <si>
    <t>SUPPLEMENTAL SQUAT - METHOD 2</t>
  </si>
  <si>
    <t>Max 4 min for sets at RPE over 7</t>
  </si>
  <si>
    <t>Max 3-5 min for sets at RPE over 7</t>
  </si>
  <si>
    <t>INTENSITY</t>
  </si>
  <si>
    <t>ESTIMATED ONE-REP MAX</t>
  </si>
  <si>
    <t>FATIGUE</t>
  </si>
  <si>
    <t>AVERAGE INTENSITY</t>
  </si>
  <si>
    <t>TONNAGE</t>
  </si>
  <si>
    <t>COMPETITION DEAD LIFT</t>
  </si>
  <si>
    <t>SUPPLEMENTAL DEAD LIFT - METHOD 2</t>
  </si>
  <si>
    <t>TOTALS</t>
  </si>
  <si>
    <t>=ROUNDUP(L29/(VLOOKUP(1,tblRPECoefficientWithoutColumnHeaders,2,0)*M29^2+VLOOKUP(2,tblRPECoefficientWithoutColumnHeaders,2,0)*M29+VLOOKUP(3,tblRPECoefficientWithoutColumnHeaders,2,0)),0)</t>
  </si>
  <si>
    <t>EXERCISE</t>
  </si>
  <si>
    <t>TOTALS BY EXERCISE</t>
  </si>
  <si>
    <t>PROGRAM SCHEDULE</t>
  </si>
  <si>
    <t>PROGRAM EXERCISE DETAILS</t>
  </si>
  <si>
    <t>About Intensity</t>
  </si>
  <si>
    <t>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t>
  </si>
  <si>
    <t>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t>
  </si>
  <si>
    <t>1) For trainees more advanced in age or those who are fresh off the novice LP, we suggest the following modifications:
- Decrease the AMRAP duration by 2 minutes whenever it is programmed.
- For the speed work (on time crunch), do 2 reps each minute. 
- Pay attention to how the RPE is trending each set and cut things off as needed.
- Consider eliminating 1 or more "third movements" where applicable.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we recommend power cleans over rows in the Novice LP.</t>
  </si>
  <si>
    <t>• For myo-reps, the first set is called the "activation set." This set works you up to the prescribed rep range @ RPE 8.
• 10-12 reps is likely 62-68% of 1RM, 12-15 is likely 58-62%, and all bets are off for 14-16 reps (and the exercises are weird).
• After your activation set, rack the bar for 5 deep breaths (in and out), then do 3-5 reps, aiming for 5 reps. Re-rack the weight, rest for 5 breaths, repeat.
• The first time you hit 1 rep less than the first set of 3-5. In other words, if you hit 4 reps the first set and you hit 3 on the 2nd set, you're done. If you hit 4-4-3, you're done after the set of 3. If you hit 3-3-3-2, you're done after the double.</t>
  </si>
  <si>
    <t>Rate of percieved exertion (RPE) is probably the easiest way to communicate intensity to someone remotely. While it is subjective, there are objective components to it (see percentages above). The workouts rely heavily on use RPE to rate your effort level, especially during the last few warm up sets.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fatigues, we have onle one  prescription, "load drops"
Rep drops are seen weeks 1-3 and load drops are seen weeks 4-6. 
Let's use the example on week 1 for the supplemental squat 1(S-S1), beltless squats: 5 reps @ 7, 5 reps @ 8, 5 reps @ 9, 5% fatigue. We'll  warm up as usual until we get near our first planned warm up weight @7. Perform the set of 7 as planned, using RPE to determine how you should adjust the following warm up (5 @ 8) load based on your performance that day. For instance, if your 5 @ RPE 7 geels light, I would increase the planned weight for the set of 5 reps @ RPE 8 by a few lbs and see how that feels, to ultimately find the correct 5 @ 9.  In any event, after finding the 5 reps @ RPE 9 load, you'll take 5% off the bar to do your back off sets with.  You'll take 4-5 minutes rest between sets and do as many back off sets for that weight (95% of your top set of the day) to feel like RPE 9. Then you're done. 
Here is an easy example, say my max is 500 on the squat without a belt. My first warm up single would be 430lbs, then I'd rest 2-3 minutes. My planned 5 @ 7 would be 393lbs  I do that and say "Yeah, that was about an RPE 7" and so I'm sticking to the plan for the day. Then I do my set of 5 reps @ 8, which is planned at 405lbs (based on the calculator).  That feels a bit easier than a true 8. So I have two options, I can rest 4-5 min and do my planned "top set" without modification at 419, which is what the calculator says 5 @ 9 should be based on a 500lb 1RM  OR I can make my attempted 5 @ 9  heavier, selecting 425 or 430lbs.  I don't have a preference which one you choose if you need to modify on the fly, as I suspect the time you have to train will ultimately determine which method you choose. Conversely, let's say that my 5 @ 8 at 405 felt more like RPE 9 than RPE 8. At this point, I may temper my planned set of 5 reps @ 9 down to 410 because I think I just got feedback from that previous set of 5 about my performance for the day or if it was a true 5 rep @ 9 set, then I would do my back offs based on 405 without reattempting another 5 @ 9 at a higher weight.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temper the load appropriately and let RPE supersede our plans. The goal is to get high quality work done without overstressing you, the lifter.</t>
  </si>
  <si>
    <t>Find information to answer questions on various topics here. Select a help topic from the menu below:</t>
  </si>
  <si>
    <t>CALCULATORS</t>
  </si>
  <si>
    <t>How to Use Calculators</t>
  </si>
  <si>
    <t>ANALYSIS</t>
  </si>
  <si>
    <t>HOW TO USE</t>
  </si>
  <si>
    <t xml:space="preserve">Squat </t>
  </si>
  <si>
    <t>Press</t>
  </si>
  <si>
    <t>2ct Paused Squat</t>
  </si>
  <si>
    <t>Push Press</t>
  </si>
  <si>
    <t>303 Tempo Squat</t>
  </si>
  <si>
    <t>Press 2.0</t>
  </si>
  <si>
    <t>530 Tempo Squat</t>
  </si>
  <si>
    <t>Bench Press (Comp)</t>
  </si>
  <si>
    <t>Pin Squat</t>
  </si>
  <si>
    <t>2ct paused bench</t>
  </si>
  <si>
    <t>Front Squat</t>
  </si>
  <si>
    <t>3ct paused bench</t>
  </si>
  <si>
    <t>Touch n Go Bench</t>
  </si>
  <si>
    <t>Close Grip bench</t>
  </si>
  <si>
    <t>Floor Press</t>
  </si>
  <si>
    <t>Close Grip Floor Press</t>
  </si>
  <si>
    <t>Pin Bench</t>
  </si>
  <si>
    <t>Deadlift</t>
  </si>
  <si>
    <t>Rack pull, mid shin</t>
  </si>
  <si>
    <t>RDL</t>
  </si>
  <si>
    <t>SLDL</t>
  </si>
  <si>
    <t>2" deficit DL</t>
  </si>
  <si>
    <t>2ct paused deadlift</t>
  </si>
  <si>
    <t>Lever Row</t>
  </si>
  <si>
    <t>RESOURCE TYPE</t>
  </si>
  <si>
    <t>DESCRIPTION / LINK</t>
  </si>
  <si>
    <t>VIDEO</t>
  </si>
  <si>
    <t>DEMONSTRATIONS: PRESS</t>
  </si>
  <si>
    <t>DEMONSTRATIONS: PULL</t>
  </si>
  <si>
    <t>DEMONSTRATIONS: SQUAT</t>
  </si>
  <si>
    <t>DEMONSTRATIONS: OLY</t>
  </si>
  <si>
    <t>Power Clean</t>
  </si>
  <si>
    <t>Power Snatch</t>
  </si>
  <si>
    <t>TUTORIALS: OLY</t>
  </si>
  <si>
    <t>TUTORIALS: PRESS</t>
  </si>
  <si>
    <t>TUTORIALS: PULL</t>
  </si>
  <si>
    <t>TUTORIALS: SQUAT</t>
  </si>
  <si>
    <t>How to Power Clean</t>
  </si>
  <si>
    <t>Putting the Power Clean Together</t>
  </si>
  <si>
    <t>Fixing an Arm Pull</t>
  </si>
  <si>
    <t>How to Power Snatch</t>
  </si>
  <si>
    <t>How to Jerk</t>
  </si>
  <si>
    <t>How to Press</t>
  </si>
  <si>
    <t>How to Bench Press</t>
  </si>
  <si>
    <t>How to Deadlift</t>
  </si>
  <si>
    <t>How to Deadlift (Thrall)</t>
  </si>
  <si>
    <t>How to RDL</t>
  </si>
  <si>
    <t>How to SLDL</t>
  </si>
  <si>
    <t>How to Squat</t>
  </si>
  <si>
    <t>Here, you will find links to various resources withing topics of interest to assist you.</t>
  </si>
  <si>
    <r>
      <rPr>
        <b/>
        <sz val="16"/>
        <color theme="1" tint="0.34998626667073579"/>
        <rFont val="Helvetica"/>
        <family val="2"/>
      </rPr>
      <t xml:space="preserve">
FOLLOWING THE SCHEDULE
</t>
    </r>
    <r>
      <rPr>
        <sz val="16"/>
        <color theme="1" tint="0.34998626667073579"/>
        <rFont val="Helvetica"/>
        <family val="2"/>
      </rPr>
      <t xml:space="preserve">
There are seven weeks in this program. There are seven schedules with logs for your data in this template for each of the seven weeks. For each week in the program, you will work out three days out of each week. The schedule is broken down into your three workout days with three different types of exercises to work through for each day.
</t>
    </r>
    <r>
      <rPr>
        <b/>
        <sz val="16"/>
        <color theme="1" tint="0.34998626667073579"/>
        <rFont val="Helvetica"/>
        <family val="2"/>
      </rPr>
      <t>LOGGING YOUR DATA</t>
    </r>
    <r>
      <rPr>
        <sz val="16"/>
        <color theme="1" tint="0.34998626667073579"/>
        <rFont val="Helvetica"/>
        <family val="2"/>
      </rPr>
      <t xml:space="preserve">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
    </r>
    <r>
      <rPr>
        <b/>
        <sz val="16"/>
        <color theme="1" tint="0.34998626667073579"/>
        <rFont val="Helvetica"/>
        <family val="2"/>
      </rPr>
      <t xml:space="preserve">
TOTALS
</t>
    </r>
    <r>
      <rPr>
        <sz val="16"/>
        <color theme="1" tint="0.34998626667073579"/>
        <rFont val="Helvetica"/>
        <family val="2"/>
      </rPr>
      <t xml:space="preserve">
Your total wieght (tonnage), rep volume, and percentage of fatigue for the entire week will be tallied to the left.</t>
    </r>
  </si>
  <si>
    <t>How to Use Weekly Tabs</t>
  </si>
  <si>
    <t>No help available on this topic.</t>
  </si>
  <si>
    <t>Version 2.0.1</t>
  </si>
  <si>
    <t>[Click to Select Help Topic]</t>
  </si>
  <si>
    <t>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t>
  </si>
  <si>
    <t xml:space="preserve">
FOLLOWING THE SCHEDULE
There are seven weeks in this program. There are seven schedules with logs for your data (titles WEEK 1, WEEK 2, WEEK 3, and so on) in this template for each of the seven weeks. For each week in the program, you will work out three days out of each week. The schedule is broken down into your three workout days with three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t>
  </si>
  <si>
    <t>ESTIMATED ONE-REP MAX CALCULATOR</t>
  </si>
  <si>
    <r>
      <t xml:space="preserve">This calculator helps you calculate your estimated rep max at different RPE (Rated Perceived Exertion) and number of reps.
</t>
    </r>
    <r>
      <rPr>
        <b/>
        <sz val="12"/>
        <color theme="0"/>
        <rFont val="Helvetica"/>
        <family val="2"/>
      </rPr>
      <t>HOW TO USE</t>
    </r>
    <r>
      <rPr>
        <sz val="12"/>
        <color theme="0"/>
        <rFont val="Helvetica"/>
        <family val="2"/>
      </rPr>
      <t xml:space="preserve">
In the table below, </t>
    </r>
    <r>
      <rPr>
        <b/>
        <sz val="12"/>
        <color theme="0"/>
        <rFont val="Helvetica"/>
        <family val="2"/>
      </rPr>
      <t>enter your known RPE in pounds (lbs)</t>
    </r>
    <r>
      <rPr>
        <sz val="12"/>
        <color theme="0"/>
        <rFont val="Helvetica"/>
        <family val="2"/>
      </rPr>
      <t xml:space="preserve"> as a whole number on the row corresponding with the RPE for which you wish to calculate your estimated one-rep max. Enter your number beneath the corresponding </t>
    </r>
    <r>
      <rPr>
        <b/>
        <sz val="12"/>
        <color theme="0"/>
        <rFont val="Helvetica"/>
        <family val="2"/>
      </rPr>
      <t>REPS</t>
    </r>
    <r>
      <rPr>
        <sz val="12"/>
        <color theme="0"/>
        <rFont val="Helvetica"/>
        <family val="2"/>
      </rPr>
      <t xml:space="preserve"> column header containing the number of reps for which you wish to calculate your one-rep max.
</t>
    </r>
    <r>
      <rPr>
        <b/>
        <sz val="12"/>
        <color theme="0"/>
        <rFont val="Helvetica"/>
        <family val="2"/>
      </rPr>
      <t xml:space="preserve">
Example:</t>
    </r>
    <r>
      <rPr>
        <sz val="12"/>
        <color theme="0"/>
        <rFont val="Helvetica"/>
        <family val="2"/>
      </rPr>
      <t xml:space="preserve"> If you wish to calculate your estimated one-rep max for 8 reps at 9 RPE, you would enter a number in the </t>
    </r>
    <r>
      <rPr>
        <sz val="12"/>
        <color theme="7" tint="0.79998168889431442"/>
        <rFont val="Helvetica"/>
        <family val="2"/>
      </rPr>
      <t>highlighted box.</t>
    </r>
    <r>
      <rPr>
        <sz val="12"/>
        <color theme="0"/>
        <rFont val="Helvetica"/>
        <family val="2"/>
      </rPr>
      <t xml:space="preserve">
</t>
    </r>
    <r>
      <rPr>
        <b/>
        <sz val="12"/>
        <color theme="0"/>
        <rFont val="Helvetica"/>
        <family val="2"/>
      </rPr>
      <t>Note:</t>
    </r>
    <r>
      <rPr>
        <sz val="12"/>
        <color theme="0"/>
        <rFont val="Helvetica"/>
        <family val="2"/>
      </rPr>
      <t xml:space="preserve"> You can enter as many values as you wish. Your estimated one-rep max will be calculated using the </t>
    </r>
    <r>
      <rPr>
        <b/>
        <sz val="12"/>
        <color theme="0"/>
        <rFont val="Helvetica"/>
        <family val="2"/>
      </rPr>
      <t>highest weight</t>
    </r>
    <r>
      <rPr>
        <sz val="12"/>
        <color theme="0"/>
        <rFont val="Helvetica"/>
        <family val="2"/>
      </rPr>
      <t xml:space="preserve"> you enter in any box.</t>
    </r>
  </si>
  <si>
    <r>
      <t xml:space="preserve">One you calculate your estimated one-rep max above, the below table will populate. This table helps you estimate your RPE (Rated Perceived Exertion) at different levels of RPE and number of reps.
</t>
    </r>
    <r>
      <rPr>
        <b/>
        <sz val="12"/>
        <color theme="0"/>
        <rFont val="Helvetica"/>
        <family val="2"/>
      </rPr>
      <t xml:space="preserve">
Example:</t>
    </r>
    <r>
      <rPr>
        <sz val="12"/>
        <color theme="0"/>
        <rFont val="Helvetica"/>
        <family val="2"/>
      </rPr>
      <t xml:space="preserve"> To find your estimated one-rep max for 8 reps at 9 RPE, you would refer to the </t>
    </r>
    <r>
      <rPr>
        <sz val="12"/>
        <color theme="7" tint="0.79998168889431442"/>
        <rFont val="Helvetica"/>
        <family val="2"/>
      </rPr>
      <t>highlighted box.</t>
    </r>
  </si>
  <si>
    <t>GPP</t>
  </si>
  <si>
    <t>Volume</t>
  </si>
  <si>
    <t>Frequency</t>
  </si>
  <si>
    <t>Notes</t>
  </si>
  <si>
    <t>Conditioning</t>
  </si>
  <si>
    <t>Upper back work</t>
  </si>
  <si>
    <t>Ab work</t>
  </si>
  <si>
    <t>Arm Work</t>
  </si>
  <si>
    <t>25 min steady state @ RPE 6 2x/wk</t>
  </si>
  <si>
    <t>7 minutes upper back work AMRAP</t>
  </si>
  <si>
    <t>7 min ab work AMRAP</t>
  </si>
  <si>
    <t>3 sets of 12-15 reps @ RPE 8, triceps press downs 1x/wk
3 sets of 12-15 reps @ RPE 8, biceps curls</t>
  </si>
  <si>
    <t>30 min steady state @ RPE 6 2x/wk</t>
  </si>
  <si>
    <t>3 sets of 12-15 reps @ RPE 8, triceps press downs 2x/wk
3 sets of 12-15 reps @ RPE 8, biceps curls 2x/wk</t>
  </si>
  <si>
    <t>30 min steady state @ RPE 6 1x/wk
20 minutes HIIT (20s sprint @ 10, 100s rest) 1x/wk</t>
  </si>
  <si>
    <t>8 minutes upper back work AMRAP</t>
  </si>
  <si>
    <t>8 min ab work AMRAP</t>
  </si>
  <si>
    <t>4 sets of 12-15 reps @ RPE 8, triceps press downs 2x/wk
4 sets of 12-15 reps @ RPE 8, biceps curls 2x/wk</t>
  </si>
  <si>
    <t>35 min steady state @ RPE 6 1x/wk
24 minutes HIIT (20s sprint @ 10, 100s rest) 1x/wk</t>
  </si>
  <si>
    <t>9 minutes upper back work AMRAP</t>
  </si>
  <si>
    <t>9 min ab work AMRAP</t>
  </si>
  <si>
    <t>4 sets of 12-15 reps @ RPE 8, triceps press downs 3x/wk
4 sets of 12-15 reps @ RPE 8, biceps curls 3x/wk</t>
  </si>
  <si>
    <t>10 minutes upper back work AMRAP</t>
  </si>
  <si>
    <t>10 min ab work AMRAP</t>
  </si>
  <si>
    <t>5 sets of 12-15 reps @ RPE 8, triceps press downs 3x/wk
5 sets of 12-15 reps @ RPE 8, biceps curls 3x/wk</t>
  </si>
  <si>
    <t>See Myorep description</t>
  </si>
  <si>
    <t xml:space="preserve">Leg Press or Belt Squat or SSB Squat or HBBS </t>
  </si>
  <si>
    <t>NOTES</t>
  </si>
  <si>
    <t>Week 1</t>
  </si>
  <si>
    <t>Day 1</t>
  </si>
  <si>
    <t>Day 2</t>
  </si>
  <si>
    <t>Day 3</t>
  </si>
  <si>
    <t>Week 2</t>
  </si>
  <si>
    <t>Exercise 1</t>
  </si>
  <si>
    <t>Exercise 2</t>
  </si>
  <si>
    <t>Exercise 3</t>
  </si>
  <si>
    <t>• 14-16 Reps @ 8 RPE 
• 3-5 Reps</t>
  </si>
  <si>
    <t>• 12-15 Reps @ 8 RPE 
• 3-5 Reps</t>
  </si>
  <si>
    <t>Week 3</t>
  </si>
  <si>
    <t>Week 4</t>
  </si>
  <si>
    <t>Week 5</t>
  </si>
  <si>
    <t>Week 6</t>
  </si>
  <si>
    <t>Week 7</t>
  </si>
  <si>
    <t>7-WEEK HYPERTROPHY TEMPLATE</t>
  </si>
  <si>
    <t xml:space="preserve">
Thank you for purchasing the Barbell Medicine 7-Week Hypertrophy Template!
This is a template for those who are post-novice and aim to improve conditioning. It is a practical example of how to blend conditioning and strength training for general physical development after the novice phase. We find a block like this to be a great way to mix things up for trainees with no impending competition or who are focused on weight loss.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</si>
</sst>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0&quot; lbs&quot;"/>
    <numFmt numFmtId="165" formatCode="&quot;ONE-REP MAX: &quot;0&quot; lbs&quot;"/>
    <numFmt numFmtId="166" formatCode="0&quot; RPE&quot;"/>
    <numFmt numFmtId="167" formatCode="&quot;LOG - WEEK &quot;0"/>
    <numFmt numFmtId="168" formatCode="&quot;DAY &quot;0"/>
    <numFmt numFmtId="169" formatCode="&quot;WEEK &quot;0"/>
    <numFmt numFmtId="170" formatCode="@\:"/>
    <numFmt numFmtId="171" formatCode="0&quot; REPS&quot;"/>
    <numFmt numFmtId="172" formatCode="0&quot; LBS&quot;"/>
    <numFmt numFmtId="173" formatCode="#,##0&quot; LBS&quot;"/>
    <numFmt numFmtId="174" formatCode="#,##0&quot; REPS&quot;"/>
    <numFmt numFmtId="175" formatCode="&quot;WEEK &quot;0&quot; TOTALS&quot;"/>
    <numFmt numFmtId="176" formatCode="&quot;SCHEDULE &amp; LOG - WEEK &quot;0"/>
    <numFmt numFmtId="177" formatCode="&quot;EXERCISE &quot;0"/>
    <numFmt numFmtId="178" formatCode="&quot;DAY &quot;0&quot; / EXERCISE 1&quot;"/>
    <numFmt numFmtId="179" formatCode="&quot;VIDEO: &quot;@"/>
    <numFmt numFmtId="180" formatCode="&quot;Released &quot;mm/dd/yyyy"/>
  </numFmts>
  <fonts count="40" x14ac:knownFonts="1">
    <font>
      <sz val="12"/>
      <color theme="1"/>
      <name val="Calibri"/>
      <family val="2"/>
      <scheme val="minor"/>
    </font>
    <font>
      <sz val="12"/>
      <color theme="1" tint="0.34998626667073579"/>
      <name val="Helvetica"/>
      <family val="2"/>
    </font>
    <font>
      <b/>
      <sz val="12"/>
      <color theme="1" tint="0.34998626667073579"/>
      <name val="Helvetica"/>
      <family val="2"/>
    </font>
    <font>
      <sz val="30"/>
      <color theme="1" tint="0.34998626667073579"/>
      <name val="Helvetica"/>
      <family val="2"/>
    </font>
    <font>
      <sz val="11"/>
      <color theme="1" tint="0.34998626667073579"/>
      <name val="Helvetica"/>
      <family val="2"/>
    </font>
    <font>
      <sz val="20"/>
      <color theme="1" tint="0.34998626667073579"/>
      <name val="Helvetica"/>
      <family val="2"/>
    </font>
    <font>
      <u/>
      <sz val="12"/>
      <color theme="10"/>
      <name val="Calibri"/>
      <family val="2"/>
      <scheme val="minor"/>
    </font>
    <font>
      <u/>
      <sz val="14"/>
      <color theme="10"/>
      <name val="Calibri"/>
      <family val="2"/>
      <scheme val="minor"/>
    </font>
    <font>
      <sz val="12"/>
      <color theme="1" tint="0.34998626667073579"/>
      <name val="Calibri"/>
      <family val="2"/>
      <scheme val="minor"/>
    </font>
    <font>
      <b/>
      <sz val="12"/>
      <color theme="0"/>
      <name val="Helvetica"/>
      <family val="2"/>
    </font>
    <font>
      <b/>
      <sz val="10"/>
      <color theme="0"/>
      <name val="Helvetica"/>
      <family val="2"/>
    </font>
    <font>
      <b/>
      <sz val="10"/>
      <color theme="1" tint="0.34998626667073579"/>
      <name val="Helvetica"/>
      <family val="2"/>
    </font>
    <font>
      <sz val="10"/>
      <color theme="1" tint="0.34998626667073579"/>
      <name val="Helvetica"/>
      <family val="2"/>
    </font>
    <font>
      <b/>
      <sz val="20"/>
      <color theme="0"/>
      <name val="Helvetica"/>
      <family val="2"/>
    </font>
    <font>
      <sz val="25"/>
      <color theme="1" tint="0.34998626667073579"/>
      <name val="Helvetica"/>
      <family val="2"/>
    </font>
    <font>
      <u/>
      <sz val="20"/>
      <color rgb="FF800F20"/>
      <name val="Calibri"/>
      <family val="2"/>
      <scheme val="minor"/>
    </font>
    <font>
      <sz val="12"/>
      <color theme="0"/>
      <name val="Helvetica"/>
      <family val="2"/>
    </font>
    <font>
      <sz val="60"/>
      <color theme="0"/>
      <name val="Helvetica"/>
      <family val="2"/>
    </font>
    <font>
      <b/>
      <sz val="15"/>
      <color theme="0"/>
      <name val="Helvetica"/>
      <family val="2"/>
    </font>
    <font>
      <b/>
      <sz val="14"/>
      <color theme="1" tint="0.34998626667073579"/>
      <name val="Helvetica"/>
      <family val="2"/>
    </font>
    <font>
      <sz val="14"/>
      <color theme="1" tint="0.34998626667073579"/>
      <name val="Helvetica"/>
      <family val="2"/>
    </font>
    <font>
      <b/>
      <sz val="17"/>
      <color theme="1" tint="0.34998626667073579"/>
      <name val="Helvetica"/>
      <family val="2"/>
    </font>
    <font>
      <sz val="17"/>
      <color theme="1" tint="0.34998626667073579"/>
      <name val="Helvetica"/>
      <family val="2"/>
    </font>
    <font>
      <b/>
      <sz val="17"/>
      <color theme="0"/>
      <name val="Helvetica"/>
      <family val="2"/>
    </font>
    <font>
      <b/>
      <sz val="17"/>
      <color theme="0" tint="-0.14999847407452621"/>
      <name val="Helvetica"/>
      <family val="2"/>
    </font>
    <font>
      <b/>
      <sz val="24"/>
      <color theme="0"/>
      <name val="Helvetica"/>
      <family val="2"/>
    </font>
    <font>
      <sz val="60"/>
      <color theme="1" tint="0.34998626667073579"/>
      <name val="Helvetica"/>
      <family val="2"/>
    </font>
    <font>
      <sz val="40"/>
      <color theme="1" tint="0.34998626667073579"/>
      <name val="Helvetica"/>
      <family val="2"/>
    </font>
    <font>
      <sz val="12"/>
      <color rgb="FF000000"/>
      <name val="Calibri"/>
      <family val="2"/>
      <scheme val="minor"/>
    </font>
    <font>
      <sz val="12"/>
      <color theme="7" tint="0.79998168889431442"/>
      <name val="Helvetica"/>
      <family val="2"/>
    </font>
    <font>
      <sz val="16"/>
      <color theme="1" tint="0.34998626667073579"/>
      <name val="Helvetica"/>
      <family val="2"/>
    </font>
    <font>
      <b/>
      <sz val="16"/>
      <color theme="1" tint="0.34998626667073579"/>
      <name val="Helvetica"/>
      <family val="2"/>
    </font>
    <font>
      <sz val="14"/>
      <color rgb="FF0563C1"/>
      <name val="Helvetica"/>
      <family val="2"/>
    </font>
    <font>
      <sz val="17"/>
      <color theme="0"/>
      <name val="Helvetica"/>
      <family val="2"/>
    </font>
    <font>
      <sz val="14"/>
      <color rgb="FF545557"/>
      <name val="Helvetica"/>
      <family val="2"/>
    </font>
    <font>
      <sz val="12"/>
      <color theme="0" tint="-0.249977111117893"/>
      <name val="Calibri"/>
      <family val="2"/>
      <scheme val="minor"/>
    </font>
    <font>
      <sz val="12"/>
      <color rgb="FF595959"/>
      <name val="Helvetica"/>
      <family val="2"/>
    </font>
    <font>
      <u/>
      <sz val="12"/>
      <color theme="11"/>
      <name val="Calibri"/>
      <family val="2"/>
      <scheme val="minor"/>
    </font>
    <font>
      <sz val="36"/>
      <color theme="0"/>
      <name val="Calibri"/>
      <family val="2"/>
      <scheme val="minor"/>
    </font>
    <font>
      <sz val="48"/>
      <color theme="0"/>
      <name val="Calibri"/>
      <family val="2"/>
      <scheme val="minor"/>
    </font>
  </fonts>
  <fills count="16">
    <fill>
      <patternFill patternType="none"/>
    </fill>
    <fill>
      <patternFill patternType="gray125"/>
    </fill>
    <fill>
      <patternFill patternType="solid">
        <fgColor rgb="FF2C2C2C"/>
        <bgColor indexed="64"/>
      </patternFill>
    </fill>
    <fill>
      <patternFill patternType="solid">
        <fgColor rgb="FF545557"/>
        <bgColor indexed="64"/>
      </patternFill>
    </fill>
    <fill>
      <patternFill patternType="solid">
        <fgColor theme="0"/>
        <bgColor indexed="64"/>
      </patternFill>
    </fill>
    <fill>
      <patternFill patternType="solid">
        <fgColor rgb="FF999A9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darkUp">
        <fgColor theme="0" tint="-4.9989318521683403E-2"/>
        <bgColor indexed="65"/>
      </patternFill>
    </fill>
    <fill>
      <patternFill patternType="solid">
        <fgColor rgb="FFCCCCCC"/>
        <bgColor indexed="64"/>
      </patternFill>
    </fill>
    <fill>
      <patternFill patternType="solid">
        <fgColor theme="0"/>
        <bgColor theme="0" tint="-4.9989318521683403E-2"/>
      </patternFill>
    </fill>
    <fill>
      <patternFill patternType="darkUp">
        <fgColor theme="0" tint="-0.14996795556505021"/>
        <bgColor theme="0" tint="-4.9989318521683403E-2"/>
      </patternFill>
    </fill>
    <fill>
      <patternFill patternType="solid">
        <fgColor rgb="FF999A9C"/>
        <bgColor auto="1"/>
      </patternFill>
    </fill>
    <fill>
      <patternFill patternType="solid">
        <fgColor theme="7" tint="0.79998168889431442"/>
        <bgColor indexed="64"/>
      </patternFill>
    </fill>
    <fill>
      <patternFill patternType="solid">
        <fgColor rgb="FFFFFAEF"/>
        <bgColor indexed="64"/>
      </patternFill>
    </fill>
    <fill>
      <patternFill patternType="solid">
        <fgColor rgb="FF800F20"/>
        <bgColor indexed="64"/>
      </patternFill>
    </fill>
  </fills>
  <borders count="15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0691854609822"/>
      </left>
      <right/>
      <top style="thin">
        <color theme="0" tint="-0.14990691854609822"/>
      </top>
      <bottom/>
      <diagonal/>
    </border>
    <border>
      <left/>
      <right/>
      <top style="thin">
        <color theme="0" tint="-0.14990691854609822"/>
      </top>
      <bottom/>
      <diagonal/>
    </border>
    <border>
      <left/>
      <right style="thin">
        <color theme="0" tint="-0.14990691854609822"/>
      </right>
      <top style="thin">
        <color theme="0" tint="-0.14990691854609822"/>
      </top>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style="thin">
        <color theme="0" tint="-0.14990691854609822"/>
      </right>
      <top/>
      <bottom style="thin">
        <color theme="0" tint="-0.14990691854609822"/>
      </bottom>
      <diagonal/>
    </border>
    <border>
      <left style="thin">
        <color theme="0" tint="-0.14990691854609822"/>
      </left>
      <right/>
      <top/>
      <bottom/>
      <diagonal/>
    </border>
    <border>
      <left/>
      <right style="thin">
        <color theme="0" tint="-0.14990691854609822"/>
      </right>
      <top/>
      <bottom/>
      <diagonal/>
    </border>
    <border>
      <left style="thin">
        <color theme="0" tint="-0.14996795556505021"/>
      </left>
      <right style="thin">
        <color theme="0" tint="-0.14996795556505021"/>
      </right>
      <top style="thin">
        <color theme="0" tint="-0.14996795556505021"/>
      </top>
      <bottom style="dotted">
        <color theme="0" tint="-0.14993743705557422"/>
      </bottom>
      <diagonal/>
    </border>
    <border>
      <left style="thin">
        <color theme="0" tint="-0.14996795556505021"/>
      </left>
      <right style="thin">
        <color theme="0" tint="-0.14996795556505021"/>
      </right>
      <top style="dotted">
        <color theme="0" tint="-0.14993743705557422"/>
      </top>
      <bottom style="dotted">
        <color theme="0" tint="-0.14993743705557422"/>
      </bottom>
      <diagonal/>
    </border>
    <border>
      <left style="thin">
        <color theme="0" tint="-0.14996795556505021"/>
      </left>
      <right style="thin">
        <color theme="0" tint="-0.14996795556505021"/>
      </right>
      <top style="dotted">
        <color theme="0" tint="-0.14993743705557422"/>
      </top>
      <bottom style="thin">
        <color theme="0" tint="-0.14996795556505021"/>
      </bottom>
      <diagonal/>
    </border>
    <border>
      <left style="thin">
        <color theme="0" tint="-0.14996795556505021"/>
      </left>
      <right style="thin">
        <color theme="0" tint="-0.14993743705557422"/>
      </right>
      <top style="thin">
        <color theme="0" tint="-0.14996795556505021"/>
      </top>
      <bottom/>
      <diagonal/>
    </border>
    <border>
      <left style="thin">
        <color theme="0" tint="-0.14996795556505021"/>
      </left>
      <right style="thin">
        <color theme="0" tint="-0.14993743705557422"/>
      </right>
      <top/>
      <bottom style="thin">
        <color theme="0" tint="-0.14996795556505021"/>
      </bottom>
      <diagonal/>
    </border>
    <border>
      <left style="thin">
        <color theme="0" tint="-0.14993743705557422"/>
      </left>
      <right style="thin">
        <color theme="0" tint="-0.14993743705557422"/>
      </right>
      <top/>
      <bottom style="thin">
        <color theme="0" tint="-0.14996795556505021"/>
      </bottom>
      <diagonal/>
    </border>
    <border>
      <left style="thin">
        <color theme="0" tint="-0.1498458815271462"/>
      </left>
      <right/>
      <top/>
      <bottom/>
      <diagonal/>
    </border>
    <border>
      <left/>
      <right style="thin">
        <color theme="0" tint="-0.1498458815271462"/>
      </right>
      <top/>
      <bottom/>
      <diagonal/>
    </border>
    <border>
      <left style="thin">
        <color theme="0" tint="-0.1498458815271462"/>
      </left>
      <right/>
      <top/>
      <bottom style="thin">
        <color theme="0" tint="-0.1498458815271462"/>
      </bottom>
      <diagonal/>
    </border>
    <border>
      <left/>
      <right/>
      <top/>
      <bottom style="thin">
        <color theme="0" tint="-0.1498458815271462"/>
      </bottom>
      <diagonal/>
    </border>
    <border>
      <left/>
      <right style="thin">
        <color theme="0" tint="-0.1498458815271462"/>
      </right>
      <top/>
      <bottom style="thin">
        <color theme="0" tint="-0.14984588152714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dotted">
        <color theme="0" tint="-0.24994659260841701"/>
      </top>
      <bottom style="dotted">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otted">
        <color theme="0" tint="-0.24994659260841701"/>
      </bottom>
      <diagonal/>
    </border>
    <border>
      <left/>
      <right/>
      <top style="thin">
        <color theme="0" tint="-0.24994659260841701"/>
      </top>
      <bottom style="dotted">
        <color theme="0" tint="-0.24994659260841701"/>
      </bottom>
      <diagonal/>
    </border>
    <border>
      <left style="thin">
        <color theme="0" tint="-0.24994659260841701"/>
      </left>
      <right style="thin">
        <color theme="0" tint="-0.24994659260841701"/>
      </right>
      <top style="thin">
        <color theme="0" tint="-0.24994659260841701"/>
      </top>
      <bottom style="dotted">
        <color theme="0" tint="-0.24994659260841701"/>
      </bottom>
      <diagonal/>
    </border>
    <border>
      <left/>
      <right style="thin">
        <color theme="0" tint="-0.24994659260841701"/>
      </right>
      <top style="thin">
        <color theme="0" tint="-0.24994659260841701"/>
      </top>
      <bottom style="dotted">
        <color theme="0" tint="-0.24994659260841701"/>
      </bottom>
      <diagonal/>
    </border>
    <border>
      <left style="thin">
        <color theme="0" tint="-0.24994659260841701"/>
      </left>
      <right/>
      <top style="dotted">
        <color theme="0" tint="-0.24994659260841701"/>
      </top>
      <bottom style="dotted">
        <color theme="0" tint="-0.24994659260841701"/>
      </bottom>
      <diagonal/>
    </border>
    <border>
      <left/>
      <right style="thin">
        <color theme="0" tint="-0.24994659260841701"/>
      </right>
      <top style="dotted">
        <color theme="0" tint="-0.24994659260841701"/>
      </top>
      <bottom style="dotted">
        <color theme="0" tint="-0.24994659260841701"/>
      </bottom>
      <diagonal/>
    </border>
    <border>
      <left style="thin">
        <color theme="0" tint="-0.24994659260841701"/>
      </left>
      <right/>
      <top style="dotted">
        <color theme="0" tint="-0.24994659260841701"/>
      </top>
      <bottom style="thin">
        <color theme="0" tint="-0.24994659260841701"/>
      </bottom>
      <diagonal/>
    </border>
    <border>
      <left/>
      <right style="thin">
        <color theme="0" tint="-0.24994659260841701"/>
      </right>
      <top style="dotted">
        <color theme="0" tint="-0.24994659260841701"/>
      </top>
      <bottom style="thin">
        <color theme="0" tint="-0.24994659260841701"/>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thin">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style="dotted">
        <color theme="0" tint="-0.24994659260841701"/>
      </top>
      <bottom style="thin">
        <color theme="0" tint="-0.24994659260841701"/>
      </bottom>
      <diagonal/>
    </border>
    <border>
      <left style="dotted">
        <color theme="0" tint="-0.24994659260841701"/>
      </left>
      <right style="dotted">
        <color theme="0" tint="-0.24994659260841701"/>
      </right>
      <top style="dotted">
        <color theme="0" tint="-0.24994659260841701"/>
      </top>
      <bottom style="thin">
        <color theme="0" tint="-0.24994659260841701"/>
      </bottom>
      <diagonal/>
    </border>
    <border>
      <left style="dotted">
        <color theme="0" tint="-0.24994659260841701"/>
      </left>
      <right style="thin">
        <color theme="0" tint="-0.24994659260841701"/>
      </right>
      <top style="dotted">
        <color theme="0" tint="-0.24994659260841701"/>
      </top>
      <bottom style="thin">
        <color theme="0" tint="-0.24994659260841701"/>
      </bottom>
      <diagonal/>
    </border>
    <border>
      <left style="thin">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thin">
        <color theme="0" tint="-0.24994659260841701"/>
      </right>
      <top style="dotted">
        <color theme="0" tint="-0.24994659260841701"/>
      </top>
      <bottom/>
      <diagonal/>
    </border>
    <border>
      <left style="thin">
        <color theme="0" tint="-0.24994659260841701"/>
      </left>
      <right style="dotted">
        <color theme="0" tint="-0.24994659260841701"/>
      </right>
      <top style="double">
        <color theme="0" tint="-0.24994659260841701"/>
      </top>
      <bottom style="thin">
        <color theme="0" tint="-0.24994659260841701"/>
      </bottom>
      <diagonal/>
    </border>
    <border>
      <left style="dotted">
        <color theme="0" tint="-0.24994659260841701"/>
      </left>
      <right style="dotted">
        <color theme="0" tint="-0.24994659260841701"/>
      </right>
      <top style="double">
        <color theme="0" tint="-0.24994659260841701"/>
      </top>
      <bottom style="thin">
        <color theme="0" tint="-0.24994659260841701"/>
      </bottom>
      <diagonal/>
    </border>
    <border>
      <left style="dotted">
        <color theme="0" tint="-0.24994659260841701"/>
      </left>
      <right style="thin">
        <color theme="0" tint="-0.24994659260841701"/>
      </right>
      <top style="double">
        <color theme="0" tint="-0.24994659260841701"/>
      </top>
      <bottom style="thin">
        <color theme="0" tint="-0.24994659260841701"/>
      </bottom>
      <diagonal/>
    </border>
    <border>
      <left style="thin">
        <color theme="0" tint="-0.24994659260841701"/>
      </left>
      <right/>
      <top style="double">
        <color theme="0" tint="-0.24994659260841701"/>
      </top>
      <bottom style="thin">
        <color theme="0" tint="-0.24994659260841701"/>
      </bottom>
      <diagonal/>
    </border>
    <border>
      <left/>
      <right/>
      <top style="dotted">
        <color theme="0" tint="-0.24994659260841701"/>
      </top>
      <bottom style="dotted">
        <color theme="0" tint="-0.24994659260841701"/>
      </bottom>
      <diagonal/>
    </border>
    <border>
      <left/>
      <right/>
      <top style="double">
        <color theme="0" tint="-0.24994659260841701"/>
      </top>
      <bottom style="thin">
        <color theme="0" tint="-0.24994659260841701"/>
      </bottom>
      <diagonal/>
    </border>
    <border>
      <left/>
      <right style="thin">
        <color theme="0" tint="-0.24994659260841701"/>
      </right>
      <top style="double">
        <color theme="0" tint="-0.24994659260841701"/>
      </top>
      <bottom style="thin">
        <color theme="0" tint="-0.24994659260841701"/>
      </bottom>
      <diagonal/>
    </border>
    <border>
      <left style="thin">
        <color theme="0" tint="-0.24994659260841701"/>
      </left>
      <right/>
      <top style="dotted">
        <color theme="0" tint="-0.24994659260841701"/>
      </top>
      <bottom style="double">
        <color theme="0" tint="-0.24994659260841701"/>
      </bottom>
      <diagonal/>
    </border>
    <border>
      <left/>
      <right/>
      <top style="dotted">
        <color theme="0" tint="-0.24994659260841701"/>
      </top>
      <bottom style="double">
        <color theme="0" tint="-0.24994659260841701"/>
      </bottom>
      <diagonal/>
    </border>
    <border>
      <left/>
      <right style="thin">
        <color theme="0" tint="-0.24994659260841701"/>
      </right>
      <top style="dotted">
        <color theme="0" tint="-0.24994659260841701"/>
      </top>
      <bottom style="double">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thin">
        <color theme="0" tint="-0.24994659260841701"/>
      </right>
      <top/>
      <bottom style="dotted">
        <color theme="0" tint="-0.24994659260841701"/>
      </bottom>
      <diagonal/>
    </border>
    <border>
      <left/>
      <right/>
      <top style="dotted">
        <color theme="0" tint="-0.24994659260841701"/>
      </top>
      <bottom style="thin">
        <color theme="0" tint="-0.2499465926084170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dotted">
        <color theme="0" tint="-0.14993743705557422"/>
      </bottom>
      <diagonal/>
    </border>
    <border>
      <left style="thin">
        <color theme="0" tint="-0.14996795556505021"/>
      </left>
      <right style="thin">
        <color theme="0" tint="-0.14993743705557422"/>
      </right>
      <top style="dotted">
        <color theme="0" tint="-0.14993743705557422"/>
      </top>
      <bottom style="dotted">
        <color theme="0" tint="-0.14993743705557422"/>
      </bottom>
      <diagonal/>
    </border>
    <border>
      <left style="thin">
        <color theme="0" tint="-0.14996795556505021"/>
      </left>
      <right style="thin">
        <color theme="0" tint="-0.14993743705557422"/>
      </right>
      <top style="dotted">
        <color theme="0" tint="-0.14993743705557422"/>
      </top>
      <bottom style="thin">
        <color theme="0" tint="-0.14996795556505021"/>
      </bottom>
      <diagonal/>
    </border>
    <border>
      <left style="thin">
        <color theme="0" tint="-0.24994659260841701"/>
      </left>
      <right style="thin">
        <color theme="0" tint="-0.24994659260841701"/>
      </right>
      <top/>
      <bottom style="dotted">
        <color theme="0" tint="-0.24994659260841701"/>
      </bottom>
      <diagonal/>
    </border>
    <border>
      <left style="thin">
        <color theme="0" tint="-0.24994659260841701"/>
      </left>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8458815271462"/>
      </left>
      <right/>
      <top style="thin">
        <color theme="0" tint="-0.14981536301767021"/>
      </top>
      <bottom/>
      <diagonal/>
    </border>
    <border>
      <left/>
      <right/>
      <top style="thin">
        <color theme="0" tint="-0.14981536301767021"/>
      </top>
      <bottom/>
      <diagonal/>
    </border>
    <border>
      <left/>
      <right style="thin">
        <color theme="0" tint="-0.1498458815271462"/>
      </right>
      <top style="thin">
        <color theme="0" tint="-0.1498153630176702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dotted">
        <color theme="0" tint="-0.24994659260841701"/>
      </top>
      <bottom style="double">
        <color theme="0" tint="-0.24994659260841701"/>
      </bottom>
      <diagonal/>
    </border>
    <border>
      <left style="thin">
        <color theme="0" tint="-0.24994659260841701"/>
      </left>
      <right style="thin">
        <color theme="0" tint="-0.24994659260841701"/>
      </right>
      <top style="double">
        <color theme="0" tint="-0.24994659260841701"/>
      </top>
      <bottom style="dotted">
        <color theme="0" tint="-0.24994659260841701"/>
      </bottom>
      <diagonal/>
    </border>
    <border>
      <left style="thin">
        <color theme="0" tint="-0.14996795556505021"/>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3743705557422"/>
      </right>
      <top/>
      <bottom/>
      <diagonal/>
    </border>
    <border>
      <left/>
      <right style="thin">
        <color theme="0" tint="-0.24994659260841701"/>
      </right>
      <top style="thin">
        <color theme="0" tint="-0.24994659260841701"/>
      </top>
      <bottom/>
      <diagonal/>
    </border>
    <border>
      <left style="thin">
        <color theme="0" tint="-0.24994659260841701"/>
      </left>
      <right/>
      <top/>
      <bottom style="dotted">
        <color theme="0" tint="-0.24994659260841701"/>
      </bottom>
      <diagonal/>
    </border>
    <border>
      <left/>
      <right/>
      <top/>
      <bottom style="dotted">
        <color theme="0" tint="-0.24994659260841701"/>
      </bottom>
      <diagonal/>
    </border>
    <border>
      <left/>
      <right style="thin">
        <color theme="0" tint="-0.24994659260841701"/>
      </right>
      <top/>
      <bottom style="dotted">
        <color theme="0" tint="-0.24994659260841701"/>
      </bottom>
      <diagonal/>
    </border>
    <border>
      <left style="thin">
        <color theme="0" tint="-0.24994659260841701"/>
      </left>
      <right/>
      <top style="dotted">
        <color theme="0" tint="-0.24994659260841701"/>
      </top>
      <bottom/>
      <diagonal/>
    </border>
    <border>
      <left/>
      <right style="thin">
        <color theme="0" tint="-0.24994659260841701"/>
      </right>
      <top style="dotted">
        <color theme="0" tint="-0.24994659260841701"/>
      </top>
      <bottom/>
      <diagonal/>
    </border>
    <border>
      <left style="thin">
        <color theme="0" tint="-0.24994659260841701"/>
      </left>
      <right style="thin">
        <color theme="0" tint="-0.24994659260841701"/>
      </right>
      <top style="dotted">
        <color theme="0" tint="-0.24994659260841701"/>
      </top>
      <bottom/>
      <diagonal/>
    </border>
    <border>
      <left/>
      <right/>
      <top style="dotted">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top/>
      <bottom style="thin">
        <color theme="0" tint="-0.14993743705557422"/>
      </bottom>
      <diagonal/>
    </border>
    <border>
      <left style="thin">
        <color theme="0" tint="-0.14990691854609822"/>
      </left>
      <right style="thin">
        <color theme="0" tint="-0.14990691854609822"/>
      </right>
      <top/>
      <bottom style="thin">
        <color theme="0" tint="-0.14996795556505021"/>
      </bottom>
      <diagonal/>
    </border>
    <border>
      <left style="thin">
        <color theme="0" tint="-0.34998626667073579"/>
      </left>
      <right/>
      <top style="dotted">
        <color theme="0" tint="-0.24994659260841701"/>
      </top>
      <bottom style="dotted">
        <color theme="0" tint="-0.24994659260841701"/>
      </bottom>
      <diagonal/>
    </border>
    <border>
      <left style="thin">
        <color theme="0" tint="-0.34998626667073579"/>
      </left>
      <right/>
      <top style="dotted">
        <color theme="0" tint="-0.24994659260841701"/>
      </top>
      <bottom style="thin">
        <color theme="0" tint="-0.24994659260841701"/>
      </bottom>
      <diagonal/>
    </border>
    <border>
      <left style="thin">
        <color theme="0" tint="-0.34998626667073579"/>
      </left>
      <right/>
      <top/>
      <bottom style="dotted">
        <color theme="0" tint="-0.24994659260841701"/>
      </bottom>
      <diagonal/>
    </border>
    <border>
      <left style="thin">
        <color theme="0" tint="-0.24994659260841701"/>
      </left>
      <right/>
      <top style="double">
        <color theme="0" tint="-0.24994659260841701"/>
      </top>
      <bottom style="dotted">
        <color theme="0" tint="-0.24994659260841701"/>
      </bottom>
      <diagonal/>
    </border>
    <border>
      <left/>
      <right/>
      <top style="double">
        <color theme="0" tint="-0.24994659260841701"/>
      </top>
      <bottom style="dotted">
        <color theme="0" tint="-0.24994659260841701"/>
      </bottom>
      <diagonal/>
    </border>
    <border>
      <left/>
      <right style="thin">
        <color theme="0" tint="-0.24994659260841701"/>
      </right>
      <top style="double">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double">
        <color theme="0" tint="-0.24994659260841701"/>
      </top>
      <bottom style="thin">
        <color theme="0" tint="-0.24994659260841701"/>
      </bottom>
      <diagonal/>
    </border>
    <border>
      <left/>
      <right/>
      <top/>
      <bottom style="thin">
        <color theme="0" tint="-0.24994659260841701"/>
      </bottom>
      <diagonal/>
    </border>
    <border>
      <left style="thin">
        <color rgb="FFCCCCCC"/>
      </left>
      <right style="thin">
        <color rgb="FFCCCCCC"/>
      </right>
      <top style="thin">
        <color rgb="FFCCCCCC"/>
      </top>
      <bottom style="thin">
        <color rgb="FFCCCCCC"/>
      </bottom>
      <diagonal/>
    </border>
    <border>
      <left style="medium">
        <color rgb="FFCCCCCC"/>
      </left>
      <right style="thin">
        <color rgb="FFCCCCCC"/>
      </right>
      <top style="thin">
        <color rgb="FFCCCCCC"/>
      </top>
      <bottom style="thin">
        <color rgb="FFCCCCCC"/>
      </bottom>
      <diagonal/>
    </border>
    <border>
      <left style="thin">
        <color rgb="FFCCCCCC"/>
      </left>
      <right style="medium">
        <color rgb="FFCCCCCC"/>
      </right>
      <top style="thin">
        <color rgb="FFCCCCCC"/>
      </top>
      <bottom style="thin">
        <color rgb="FFCCCCCC"/>
      </bottom>
      <diagonal/>
    </border>
    <border>
      <left style="thin">
        <color rgb="FFCCCCCC"/>
      </left>
      <right/>
      <top style="thin">
        <color rgb="FFCCCCCC"/>
      </top>
      <bottom style="dotted">
        <color rgb="FFCCCCCC"/>
      </bottom>
      <diagonal/>
    </border>
    <border>
      <left style="medium">
        <color rgb="FFCCCCCC"/>
      </left>
      <right style="thin">
        <color rgb="FFCCCCCC"/>
      </right>
      <top style="thin">
        <color rgb="FFCCCCCC"/>
      </top>
      <bottom style="dotted">
        <color rgb="FFCCCCCC"/>
      </bottom>
      <diagonal/>
    </border>
    <border>
      <left style="thin">
        <color rgb="FFCCCCCC"/>
      </left>
      <right style="thin">
        <color rgb="FFCCCCCC"/>
      </right>
      <top style="thin">
        <color rgb="FFCCCCCC"/>
      </top>
      <bottom style="dotted">
        <color rgb="FFCCCCCC"/>
      </bottom>
      <diagonal/>
    </border>
    <border>
      <left style="thin">
        <color rgb="FFCCCCCC"/>
      </left>
      <right style="medium">
        <color rgb="FFCCCCCC"/>
      </right>
      <top style="thin">
        <color rgb="FFCCCCCC"/>
      </top>
      <bottom style="dotted">
        <color rgb="FFCCCCCC"/>
      </bottom>
      <diagonal/>
    </border>
    <border>
      <left style="thin">
        <color rgb="FFCCCCCC"/>
      </left>
      <right/>
      <top style="dotted">
        <color rgb="FFCCCCCC"/>
      </top>
      <bottom style="dotted">
        <color rgb="FFCCCCCC"/>
      </bottom>
      <diagonal/>
    </border>
    <border>
      <left style="medium">
        <color rgb="FFCCCCCC"/>
      </left>
      <right style="thin">
        <color rgb="FFCCCCCC"/>
      </right>
      <top style="dotted">
        <color rgb="FFCCCCCC"/>
      </top>
      <bottom style="dotted">
        <color rgb="FFCCCCCC"/>
      </bottom>
      <diagonal/>
    </border>
    <border>
      <left style="thin">
        <color rgb="FFCCCCCC"/>
      </left>
      <right style="thin">
        <color rgb="FFCCCCCC"/>
      </right>
      <top style="dotted">
        <color rgb="FFCCCCCC"/>
      </top>
      <bottom style="dotted">
        <color rgb="FFCCCCCC"/>
      </bottom>
      <diagonal/>
    </border>
    <border>
      <left style="thin">
        <color rgb="FFCCCCCC"/>
      </left>
      <right style="medium">
        <color rgb="FFCCCCCC"/>
      </right>
      <top style="dotted">
        <color rgb="FFCCCCCC"/>
      </top>
      <bottom style="dotted">
        <color rgb="FFCCCCCC"/>
      </bottom>
      <diagonal/>
    </border>
    <border>
      <left style="thin">
        <color rgb="FFCCCCCC"/>
      </left>
      <right/>
      <top style="dotted">
        <color rgb="FFCCCCCC"/>
      </top>
      <bottom style="thin">
        <color rgb="FFCCCCCC"/>
      </bottom>
      <diagonal/>
    </border>
    <border>
      <left style="medium">
        <color rgb="FFCCCCCC"/>
      </left>
      <right style="thin">
        <color rgb="FFCCCCCC"/>
      </right>
      <top style="dotted">
        <color rgb="FFCCCCCC"/>
      </top>
      <bottom style="thin">
        <color rgb="FFCCCCCC"/>
      </bottom>
      <diagonal/>
    </border>
    <border>
      <left style="thin">
        <color rgb="FFCCCCCC"/>
      </left>
      <right style="thin">
        <color rgb="FFCCCCCC"/>
      </right>
      <top style="dotted">
        <color rgb="FFCCCCCC"/>
      </top>
      <bottom style="thin">
        <color rgb="FFCCCCCC"/>
      </bottom>
      <diagonal/>
    </border>
    <border>
      <left style="thin">
        <color rgb="FFCCCCCC"/>
      </left>
      <right style="medium">
        <color rgb="FFCCCCCC"/>
      </right>
      <top style="dotted">
        <color rgb="FFCCCCCC"/>
      </top>
      <bottom style="thin">
        <color rgb="FFCCCCCC"/>
      </bottom>
      <diagonal/>
    </border>
    <border>
      <left style="thin">
        <color rgb="FFCCCCCC"/>
      </left>
      <right style="medium">
        <color rgb="FFCCCCCC"/>
      </right>
      <top style="thin">
        <color rgb="FFCCCCCC"/>
      </top>
      <bottom/>
      <diagonal/>
    </border>
    <border>
      <left style="thin">
        <color rgb="FFCCCCCC"/>
      </left>
      <right style="medium">
        <color rgb="FFCCCCCC"/>
      </right>
      <top/>
      <bottom style="thin">
        <color rgb="FFCCCCCC"/>
      </bottom>
      <diagonal/>
    </border>
    <border>
      <left style="thin">
        <color rgb="FFCCCCCC"/>
      </left>
      <right style="medium">
        <color rgb="FFCCCCCC"/>
      </right>
      <top/>
      <bottom/>
      <diagonal/>
    </border>
    <border>
      <left style="thin">
        <color theme="0" tint="-0.14996795556505021"/>
      </left>
      <right/>
      <top/>
      <bottom/>
      <diagonal/>
    </border>
    <border>
      <left/>
      <right style="thin">
        <color theme="0" tint="-0.14996795556505021"/>
      </right>
      <top/>
      <bottom/>
      <diagonal/>
    </border>
    <border>
      <left/>
      <right/>
      <top/>
      <bottom style="thin">
        <color theme="0" tint="-0.14993743705557422"/>
      </bottom>
      <diagonal/>
    </border>
    <border>
      <left/>
      <right style="thin">
        <color theme="0" tint="-0.14996795556505021"/>
      </right>
      <top/>
      <bottom style="thin">
        <color theme="0" tint="-0.14993743705557422"/>
      </bottom>
      <diagonal/>
    </border>
    <border>
      <left style="thin">
        <color theme="0" tint="-0.14993743705557422"/>
      </left>
      <right style="thin">
        <color theme="0" tint="-0.14990691854609822"/>
      </right>
      <top/>
      <bottom style="thin">
        <color theme="0" tint="-0.14996795556505021"/>
      </bottom>
      <diagonal/>
    </border>
    <border>
      <left style="thin">
        <color theme="0" tint="-0.24994659260841701"/>
      </left>
      <right/>
      <top style="thin">
        <color theme="0" tint="-0.24994659260841701"/>
      </top>
      <bottom style="double">
        <color theme="0" tint="-0.24994659260841701"/>
      </bottom>
      <diagonal/>
    </border>
    <border>
      <left/>
      <right style="thin">
        <color theme="0" tint="-0.24994659260841701"/>
      </right>
      <top style="thin">
        <color theme="0" tint="-0.24994659260841701"/>
      </top>
      <bottom style="double">
        <color theme="0" tint="-0.24994659260841701"/>
      </bottom>
      <diagonal/>
    </border>
    <border>
      <left/>
      <right/>
      <top style="dotted">
        <color rgb="FF545557"/>
      </top>
      <bottom/>
      <diagonal/>
    </border>
    <border>
      <left/>
      <right/>
      <top/>
      <bottom style="dotted">
        <color rgb="FF545557"/>
      </bottom>
      <diagonal/>
    </border>
    <border>
      <left/>
      <right/>
      <top style="thin">
        <color theme="0" tint="-0.24994659260841701"/>
      </top>
      <bottom/>
      <diagonal/>
    </border>
    <border>
      <left/>
      <right style="thin">
        <color theme="0" tint="-0.2499465926084170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theme="0" tint="-0.24994659260841701"/>
      </left>
      <right style="thin">
        <color theme="0" tint="-0.24994659260841701"/>
      </right>
      <top style="dotted">
        <color theme="0" tint="-0.24994659260841701"/>
      </top>
      <bottom style="thin">
        <color theme="0" tint="-0.24994659260841701"/>
      </bottom>
      <diagonal/>
    </border>
    <border>
      <left/>
      <right style="medium">
        <color rgb="FFCCCCCC"/>
      </right>
      <top style="thin">
        <color rgb="FFCCCCCC"/>
      </top>
      <bottom style="thin">
        <color rgb="FFCCCCCC"/>
      </bottom>
      <diagonal/>
    </border>
    <border>
      <left style="medium">
        <color rgb="FFCCCCCC"/>
      </left>
      <right/>
      <top/>
      <bottom/>
      <diagonal/>
    </border>
    <border>
      <left style="thin">
        <color rgb="FFCCCCCC"/>
      </left>
      <right/>
      <top style="thin">
        <color rgb="FFCCCCCC"/>
      </top>
      <bottom style="thin">
        <color rgb="FFCCCCCC"/>
      </bottom>
      <diagonal/>
    </border>
    <border>
      <left/>
      <right style="thin">
        <color rgb="FFCCCCCC"/>
      </right>
      <top style="thin">
        <color rgb="FFCCCCCC"/>
      </top>
      <bottom style="dotted">
        <color rgb="FFCCCCCC"/>
      </bottom>
      <diagonal/>
    </border>
    <border>
      <left/>
      <right/>
      <top/>
      <bottom style="dotted">
        <color auto="1"/>
      </bottom>
      <diagonal/>
    </border>
    <border>
      <left/>
      <right style="medium">
        <color auto="1"/>
      </right>
      <top style="medium">
        <color auto="1"/>
      </top>
      <bottom style="dotted">
        <color auto="1"/>
      </bottom>
      <diagonal/>
    </border>
    <border>
      <left/>
      <right style="medium">
        <color auto="1"/>
      </right>
      <top style="dotted">
        <color auto="1"/>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medium">
        <color auto="1"/>
      </left>
      <right/>
      <top/>
      <bottom style="dotted">
        <color auto="1"/>
      </bottom>
      <diagonal/>
    </border>
    <border>
      <left/>
      <right style="medium">
        <color auto="1"/>
      </right>
      <top/>
      <bottom style="dotted">
        <color auto="1"/>
      </bottom>
      <diagonal/>
    </border>
    <border>
      <left style="thin">
        <color rgb="FFCCCCCC"/>
      </left>
      <right style="thin">
        <color rgb="FFCCCCCC"/>
      </right>
      <top/>
      <bottom style="dotted">
        <color rgb="FFCCCCCC"/>
      </bottom>
      <diagonal/>
    </border>
    <border>
      <left style="thin">
        <color rgb="FFCCCCCC"/>
      </left>
      <right style="thin">
        <color rgb="FFCCCCCC"/>
      </right>
      <top style="dotted">
        <color rgb="FFCCCCCC"/>
      </top>
      <bottom style="dotted">
        <color auto="1"/>
      </bottom>
      <diagonal/>
    </border>
    <border>
      <left style="thin">
        <color rgb="FFCCCCCC"/>
      </left>
      <right style="thin">
        <color rgb="FFCCCCCC"/>
      </right>
      <top style="dotted">
        <color auto="1"/>
      </top>
      <bottom style="dotted">
        <color auto="1"/>
      </bottom>
      <diagonal/>
    </border>
  </borders>
  <cellStyleXfs count="6">
    <xf numFmtId="0" fontId="0" fillId="0" borderId="0"/>
    <xf numFmtId="0" fontId="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cellStyleXfs>
  <cellXfs count="424">
    <xf numFmtId="0" fontId="0" fillId="0" borderId="0" xfId="0"/>
    <xf numFmtId="0" fontId="8" fillId="4" borderId="0" xfId="0" applyFont="1" applyFill="1"/>
    <xf numFmtId="0" fontId="3" fillId="0" borderId="0" xfId="0" applyFont="1" applyAlignment="1">
      <alignment horizontal="left" vertical="center" indent="2"/>
    </xf>
    <xf numFmtId="0" fontId="10" fillId="5" borderId="15" xfId="0" applyFont="1" applyFill="1" applyBorder="1" applyAlignment="1">
      <alignment horizontal="center" vertical="center"/>
    </xf>
    <xf numFmtId="0" fontId="10" fillId="5" borderId="16" xfId="0" applyFont="1" applyFill="1" applyBorder="1" applyAlignment="1">
      <alignment horizontal="center" vertical="center"/>
    </xf>
    <xf numFmtId="0" fontId="1" fillId="0" borderId="0" xfId="0" applyFont="1" applyBorder="1" applyAlignment="1">
      <alignment horizontal="left" vertical="top" wrapText="1" indent="2"/>
    </xf>
    <xf numFmtId="0" fontId="5" fillId="8" borderId="3" xfId="0" applyFont="1" applyFill="1" applyBorder="1" applyAlignment="1">
      <alignment vertical="center"/>
    </xf>
    <xf numFmtId="0" fontId="5" fillId="8" borderId="4" xfId="0" applyFont="1" applyFill="1" applyBorder="1" applyAlignment="1"/>
    <xf numFmtId="0" fontId="5" fillId="8" borderId="5" xfId="0" applyFont="1" applyFill="1" applyBorder="1" applyAlignment="1">
      <alignment vertical="center"/>
    </xf>
    <xf numFmtId="0" fontId="4" fillId="8" borderId="9" xfId="0" applyFont="1" applyFill="1" applyBorder="1" applyAlignment="1">
      <alignment vertical="top" wrapText="1"/>
    </xf>
    <xf numFmtId="0" fontId="4" fillId="8" borderId="10" xfId="0" applyFont="1" applyFill="1" applyBorder="1" applyAlignment="1">
      <alignment vertical="top" wrapText="1"/>
    </xf>
    <xf numFmtId="0" fontId="4" fillId="8" borderId="6" xfId="0" applyFont="1" applyFill="1" applyBorder="1" applyAlignment="1">
      <alignment vertical="top" wrapText="1"/>
    </xf>
    <xf numFmtId="0" fontId="4" fillId="8" borderId="8" xfId="0" applyFont="1" applyFill="1" applyBorder="1" applyAlignment="1">
      <alignment vertical="top" wrapText="1"/>
    </xf>
    <xf numFmtId="0" fontId="14" fillId="4" borderId="0" xfId="0" applyFont="1" applyFill="1" applyAlignment="1">
      <alignment horizontal="left" vertical="center" indent="3"/>
    </xf>
    <xf numFmtId="164" fontId="1" fillId="0" borderId="35" xfId="0" applyNumberFormat="1" applyFont="1" applyBorder="1" applyAlignment="1" applyProtection="1">
      <alignment horizontal="center" vertical="center" wrapText="1"/>
      <protection locked="0"/>
    </xf>
    <xf numFmtId="164" fontId="1" fillId="0" borderId="36" xfId="0" applyNumberFormat="1" applyFont="1" applyBorder="1" applyAlignment="1" applyProtection="1">
      <alignment horizontal="center" vertical="center" wrapText="1"/>
      <protection locked="0"/>
    </xf>
    <xf numFmtId="164" fontId="1" fillId="0" borderId="37" xfId="0" applyNumberFormat="1" applyFont="1" applyBorder="1" applyAlignment="1" applyProtection="1">
      <alignment horizontal="center" vertical="center" wrapText="1"/>
      <protection locked="0"/>
    </xf>
    <xf numFmtId="164" fontId="1" fillId="0" borderId="41" xfId="0" applyNumberFormat="1" applyFont="1" applyBorder="1" applyAlignment="1" applyProtection="1">
      <alignment horizontal="center" vertical="center" wrapText="1"/>
      <protection locked="0"/>
    </xf>
    <xf numFmtId="164" fontId="1" fillId="0" borderId="42" xfId="0" applyNumberFormat="1" applyFont="1" applyBorder="1" applyAlignment="1" applyProtection="1">
      <alignment horizontal="center" vertical="center" wrapText="1"/>
      <protection locked="0"/>
    </xf>
    <xf numFmtId="164" fontId="1" fillId="0" borderId="43" xfId="0" applyNumberFormat="1" applyFont="1" applyBorder="1" applyAlignment="1" applyProtection="1">
      <alignment horizontal="center" vertical="center" wrapText="1"/>
      <protection locked="0"/>
    </xf>
    <xf numFmtId="164" fontId="1" fillId="0" borderId="54" xfId="0" applyNumberFormat="1" applyFont="1" applyBorder="1" applyAlignment="1" applyProtection="1">
      <alignment horizontal="center" vertical="center" wrapText="1"/>
      <protection locked="0"/>
    </xf>
    <xf numFmtId="164" fontId="1" fillId="0" borderId="55" xfId="0" applyNumberFormat="1" applyFont="1" applyBorder="1" applyAlignment="1" applyProtection="1">
      <alignment horizontal="center" vertical="center" wrapText="1"/>
      <protection locked="0"/>
    </xf>
    <xf numFmtId="164" fontId="1" fillId="0" borderId="56" xfId="0" applyNumberFormat="1" applyFont="1" applyBorder="1" applyAlignment="1" applyProtection="1">
      <alignment horizontal="center" vertical="center" wrapText="1"/>
      <protection locked="0"/>
    </xf>
    <xf numFmtId="0" fontId="9" fillId="5" borderId="24" xfId="0" applyNumberFormat="1" applyFont="1" applyFill="1" applyBorder="1" applyAlignment="1">
      <alignment horizontal="center" vertical="center"/>
    </xf>
    <xf numFmtId="0" fontId="9" fillId="5" borderId="22" xfId="0" applyNumberFormat="1" applyFont="1" applyFill="1" applyBorder="1" applyAlignment="1">
      <alignment horizontal="center" vertical="center"/>
    </xf>
    <xf numFmtId="164" fontId="2" fillId="6" borderId="44" xfId="0" applyNumberFormat="1" applyFont="1" applyFill="1" applyBorder="1" applyAlignment="1">
      <alignment horizontal="center" vertical="center" wrapText="1"/>
    </xf>
    <xf numFmtId="164" fontId="2" fillId="6" borderId="45" xfId="0" applyNumberFormat="1" applyFont="1" applyFill="1" applyBorder="1" applyAlignment="1">
      <alignment horizontal="center" vertical="center" wrapText="1"/>
    </xf>
    <xf numFmtId="164" fontId="2" fillId="6" borderId="46" xfId="0" applyNumberFormat="1" applyFont="1" applyFill="1" applyBorder="1" applyAlignment="1">
      <alignment horizontal="center" vertical="center" wrapText="1"/>
    </xf>
    <xf numFmtId="0" fontId="1" fillId="8" borderId="0" xfId="0" applyFont="1" applyFill="1" applyBorder="1" applyAlignment="1">
      <alignment vertical="top" wrapText="1"/>
    </xf>
    <xf numFmtId="0" fontId="4" fillId="8" borderId="0" xfId="0" applyFont="1" applyFill="1" applyBorder="1" applyAlignment="1">
      <alignment vertical="top" wrapText="1"/>
    </xf>
    <xf numFmtId="0" fontId="7" fillId="8" borderId="0" xfId="1" applyFont="1" applyFill="1" applyBorder="1" applyAlignment="1">
      <alignment horizontal="center"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7" fillId="8" borderId="20" xfId="1" applyFont="1" applyFill="1" applyBorder="1" applyAlignment="1">
      <alignment horizontal="center" vertical="top" wrapText="1"/>
    </xf>
    <xf numFmtId="0" fontId="4" fillId="8" borderId="21" xfId="0" applyFont="1" applyFill="1" applyBorder="1" applyAlignment="1">
      <alignment vertical="top" wrapText="1"/>
    </xf>
    <xf numFmtId="0" fontId="4" fillId="8" borderId="20" xfId="0" applyFont="1" applyFill="1" applyBorder="1" applyAlignment="1">
      <alignment vertical="top" wrapText="1"/>
    </xf>
    <xf numFmtId="0" fontId="8" fillId="11" borderId="67" xfId="0" applyFont="1" applyFill="1" applyBorder="1" applyAlignment="1">
      <alignment vertical="center"/>
    </xf>
    <xf numFmtId="0" fontId="8" fillId="11" borderId="68" xfId="0" applyFont="1" applyFill="1" applyBorder="1" applyAlignment="1">
      <alignment vertical="center"/>
    </xf>
    <xf numFmtId="0" fontId="8" fillId="11" borderId="69" xfId="0" applyFont="1" applyFill="1" applyBorder="1" applyAlignment="1">
      <alignment vertical="center"/>
    </xf>
    <xf numFmtId="0" fontId="10" fillId="5" borderId="70" xfId="0" applyFont="1" applyFill="1" applyBorder="1" applyAlignment="1">
      <alignment horizontal="center" vertical="center"/>
    </xf>
    <xf numFmtId="0" fontId="4" fillId="8" borderId="74" xfId="0" applyFont="1" applyFill="1" applyBorder="1" applyAlignment="1">
      <alignment vertical="top" wrapText="1"/>
    </xf>
    <xf numFmtId="0" fontId="4" fillId="8" borderId="76" xfId="0" applyFont="1" applyFill="1" applyBorder="1" applyAlignment="1">
      <alignment vertical="top" wrapText="1"/>
    </xf>
    <xf numFmtId="0" fontId="13" fillId="3" borderId="24" xfId="0" applyNumberFormat="1" applyFont="1" applyFill="1" applyBorder="1" applyAlignment="1" applyProtection="1">
      <alignment horizontal="left" vertical="center" indent="2"/>
    </xf>
    <xf numFmtId="0" fontId="13" fillId="3" borderId="25" xfId="0" applyNumberFormat="1" applyFont="1" applyFill="1" applyBorder="1" applyAlignment="1" applyProtection="1">
      <alignment horizontal="left" vertical="center" indent="2"/>
    </xf>
    <xf numFmtId="0" fontId="9" fillId="3" borderId="25" xfId="0" applyNumberFormat="1" applyFont="1" applyFill="1" applyBorder="1" applyAlignment="1" applyProtection="1">
      <alignment horizontal="left" vertical="center" indent="2"/>
    </xf>
    <xf numFmtId="0" fontId="9" fillId="3" borderId="26" xfId="0" applyNumberFormat="1" applyFont="1" applyFill="1" applyBorder="1" applyAlignment="1" applyProtection="1">
      <alignment horizontal="left" vertical="center" indent="2"/>
    </xf>
    <xf numFmtId="0" fontId="9" fillId="5" borderId="24" xfId="0" applyNumberFormat="1" applyFont="1" applyFill="1" applyBorder="1" applyAlignment="1" applyProtection="1">
      <alignment horizontal="center" vertical="center"/>
    </xf>
    <xf numFmtId="0" fontId="9" fillId="5" borderId="22" xfId="0" applyNumberFormat="1" applyFont="1" applyFill="1" applyBorder="1" applyAlignment="1" applyProtection="1">
      <alignment horizontal="center" vertical="center"/>
    </xf>
    <xf numFmtId="164" fontId="1" fillId="0" borderId="54" xfId="0" applyNumberFormat="1" applyFont="1" applyBorder="1" applyAlignment="1" applyProtection="1">
      <alignment horizontal="center" vertical="center" wrapText="1"/>
    </xf>
    <xf numFmtId="164" fontId="1" fillId="0" borderId="55" xfId="0" applyNumberFormat="1" applyFont="1" applyBorder="1" applyAlignment="1" applyProtection="1">
      <alignment horizontal="center" vertical="center" wrapText="1"/>
    </xf>
    <xf numFmtId="164" fontId="1" fillId="0" borderId="56" xfId="0" applyNumberFormat="1" applyFont="1" applyBorder="1" applyAlignment="1" applyProtection="1">
      <alignment horizontal="center" vertical="center" wrapText="1"/>
    </xf>
    <xf numFmtId="164" fontId="1" fillId="6" borderId="35" xfId="0" applyNumberFormat="1" applyFont="1" applyFill="1" applyBorder="1" applyAlignment="1" applyProtection="1">
      <alignment horizontal="center" vertical="center" wrapText="1"/>
    </xf>
    <xf numFmtId="164" fontId="1" fillId="6" borderId="36" xfId="0" applyNumberFormat="1" applyFont="1" applyFill="1" applyBorder="1" applyAlignment="1" applyProtection="1">
      <alignment horizontal="center" vertical="center" wrapText="1"/>
    </xf>
    <xf numFmtId="164" fontId="1" fillId="6" borderId="37" xfId="0" applyNumberFormat="1" applyFont="1" applyFill="1" applyBorder="1" applyAlignment="1" applyProtection="1">
      <alignment horizontal="center" vertical="center" wrapText="1"/>
    </xf>
    <xf numFmtId="164" fontId="1" fillId="0" borderId="35" xfId="0" applyNumberFormat="1" applyFont="1" applyBorder="1" applyAlignment="1" applyProtection="1">
      <alignment horizontal="center" vertical="center" wrapText="1"/>
    </xf>
    <xf numFmtId="164" fontId="1" fillId="0" borderId="36" xfId="0" applyNumberFormat="1" applyFont="1" applyBorder="1" applyAlignment="1" applyProtection="1">
      <alignment horizontal="center" vertical="center" wrapText="1"/>
    </xf>
    <xf numFmtId="164" fontId="1" fillId="0" borderId="37" xfId="0" applyNumberFormat="1" applyFont="1" applyBorder="1" applyAlignment="1" applyProtection="1">
      <alignment horizontal="center" vertical="center" wrapText="1"/>
    </xf>
    <xf numFmtId="164" fontId="1" fillId="6" borderId="38" xfId="0" applyNumberFormat="1" applyFont="1" applyFill="1" applyBorder="1" applyAlignment="1" applyProtection="1">
      <alignment horizontal="center" vertical="center" wrapText="1"/>
    </xf>
    <xf numFmtId="164" fontId="1" fillId="6" borderId="39" xfId="0" applyNumberFormat="1" applyFont="1" applyFill="1" applyBorder="1" applyAlignment="1" applyProtection="1">
      <alignment horizontal="center" vertical="center" wrapText="1"/>
    </xf>
    <xf numFmtId="164" fontId="1" fillId="6" borderId="40" xfId="0" applyNumberFormat="1" applyFont="1" applyFill="1" applyBorder="1" applyAlignment="1" applyProtection="1">
      <alignment horizontal="center" vertical="center" wrapText="1"/>
    </xf>
    <xf numFmtId="0" fontId="9" fillId="3" borderId="80" xfId="0" applyFont="1" applyFill="1" applyBorder="1" applyAlignment="1">
      <alignment horizontal="left" vertical="center" indent="1"/>
    </xf>
    <xf numFmtId="0" fontId="9" fillId="3" borderId="81" xfId="0" applyFont="1" applyFill="1" applyBorder="1" applyAlignment="1">
      <alignment horizontal="left" vertical="center" indent="1"/>
    </xf>
    <xf numFmtId="167" fontId="14" fillId="4" borderId="0" xfId="0" applyNumberFormat="1" applyFont="1" applyFill="1" applyAlignment="1">
      <alignment horizontal="left" vertical="center" indent="3"/>
    </xf>
    <xf numFmtId="167" fontId="14" fillId="4" borderId="0" xfId="0" applyNumberFormat="1" applyFont="1" applyFill="1" applyAlignment="1">
      <alignment horizontal="left" vertical="center" indent="3"/>
    </xf>
    <xf numFmtId="167" fontId="14" fillId="4" borderId="0" xfId="0" applyNumberFormat="1" applyFont="1" applyFill="1" applyAlignment="1">
      <alignment horizontal="left" vertical="center" indent="3"/>
    </xf>
    <xf numFmtId="167" fontId="14" fillId="4" borderId="0" xfId="0" applyNumberFormat="1" applyFont="1" applyFill="1" applyAlignment="1">
      <alignment horizontal="left" vertical="center" indent="3"/>
    </xf>
    <xf numFmtId="173" fontId="20" fillId="0" borderId="22" xfId="0" applyNumberFormat="1" applyFont="1" applyBorder="1" applyAlignment="1">
      <alignment horizontal="center" vertical="center" wrapText="1"/>
    </xf>
    <xf numFmtId="174" fontId="20" fillId="0" borderId="22" xfId="0" applyNumberFormat="1" applyFont="1" applyBorder="1" applyAlignment="1">
      <alignment horizontal="center" vertical="center" wrapText="1"/>
    </xf>
    <xf numFmtId="167" fontId="14" fillId="4" borderId="0" xfId="0" applyNumberFormat="1" applyFont="1" applyFill="1" applyAlignment="1">
      <alignment horizontal="left" vertical="center" indent="3"/>
    </xf>
    <xf numFmtId="173" fontId="20" fillId="6" borderId="103" xfId="0" applyNumberFormat="1" applyFont="1" applyFill="1" applyBorder="1" applyAlignment="1">
      <alignment horizontal="center" vertical="center" wrapText="1"/>
    </xf>
    <xf numFmtId="174" fontId="20" fillId="6" borderId="103" xfId="0" applyNumberFormat="1" applyFont="1" applyFill="1" applyBorder="1" applyAlignment="1">
      <alignment horizontal="center" vertical="center" wrapText="1"/>
    </xf>
    <xf numFmtId="170" fontId="21" fillId="7" borderId="85" xfId="0" applyNumberFormat="1" applyFont="1" applyFill="1" applyBorder="1" applyAlignment="1">
      <alignment horizontal="right" vertical="center"/>
    </xf>
    <xf numFmtId="170" fontId="21" fillId="7" borderId="31" xfId="0" applyNumberFormat="1" applyFont="1" applyFill="1" applyBorder="1" applyAlignment="1">
      <alignment horizontal="right" vertical="center"/>
    </xf>
    <xf numFmtId="170" fontId="21" fillId="7" borderId="33" xfId="0" applyNumberFormat="1" applyFont="1" applyFill="1" applyBorder="1" applyAlignment="1">
      <alignment horizontal="right" vertical="center"/>
    </xf>
    <xf numFmtId="0" fontId="23" fillId="5" borderId="92" xfId="0" applyNumberFormat="1" applyFont="1" applyFill="1" applyBorder="1" applyAlignment="1">
      <alignment horizontal="center" vertical="center"/>
    </xf>
    <xf numFmtId="0" fontId="21" fillId="7" borderId="29" xfId="0" applyNumberFormat="1" applyFont="1" applyFill="1" applyBorder="1" applyAlignment="1">
      <alignment horizontal="center" vertical="center"/>
    </xf>
    <xf numFmtId="172" fontId="22" fillId="0" borderId="29" xfId="0" applyNumberFormat="1" applyFont="1" applyBorder="1" applyAlignment="1" applyProtection="1">
      <alignment horizontal="center" vertical="center" wrapText="1"/>
      <protection locked="0"/>
    </xf>
    <xf numFmtId="171" fontId="22" fillId="0" borderId="29" xfId="0" applyNumberFormat="1" applyFont="1" applyBorder="1" applyAlignment="1" applyProtection="1">
      <alignment horizontal="center" vertical="center" wrapText="1"/>
      <protection locked="0"/>
    </xf>
    <xf numFmtId="166" fontId="22" fillId="0" borderId="62" xfId="0" applyNumberFormat="1" applyFont="1" applyBorder="1" applyAlignment="1" applyProtection="1">
      <alignment horizontal="center" vertical="center" wrapText="1"/>
      <protection locked="0"/>
    </xf>
    <xf numFmtId="9" fontId="22" fillId="0" borderId="62" xfId="0" applyNumberFormat="1" applyFont="1" applyBorder="1" applyAlignment="1" applyProtection="1">
      <alignment horizontal="center" vertical="center" wrapText="1"/>
    </xf>
    <xf numFmtId="0" fontId="21" fillId="7" borderId="23" xfId="0" applyNumberFormat="1" applyFont="1" applyFill="1" applyBorder="1" applyAlignment="1">
      <alignment horizontal="center" vertical="center"/>
    </xf>
    <xf numFmtId="172" fontId="22" fillId="6" borderId="23" xfId="0" applyNumberFormat="1" applyFont="1" applyFill="1" applyBorder="1" applyAlignment="1" applyProtection="1">
      <alignment horizontal="center" vertical="center" wrapText="1"/>
      <protection locked="0"/>
    </xf>
    <xf numFmtId="171" fontId="22" fillId="6" borderId="23" xfId="0" applyNumberFormat="1" applyFont="1" applyFill="1" applyBorder="1" applyAlignment="1" applyProtection="1">
      <alignment horizontal="center" vertical="center" wrapText="1"/>
      <protection locked="0"/>
    </xf>
    <xf numFmtId="166" fontId="22" fillId="6" borderId="23" xfId="0" applyNumberFormat="1" applyFont="1" applyFill="1" applyBorder="1" applyAlignment="1" applyProtection="1">
      <alignment horizontal="center" vertical="center" wrapText="1"/>
      <protection locked="0"/>
    </xf>
    <xf numFmtId="9" fontId="22" fillId="6" borderId="23" xfId="0" applyNumberFormat="1" applyFont="1" applyFill="1" applyBorder="1" applyAlignment="1" applyProtection="1">
      <alignment horizontal="center" vertical="center" wrapText="1"/>
    </xf>
    <xf numFmtId="172" fontId="22" fillId="0" borderId="23" xfId="0" applyNumberFormat="1" applyFont="1" applyBorder="1" applyAlignment="1" applyProtection="1">
      <alignment horizontal="center" vertical="center" wrapText="1"/>
      <protection locked="0"/>
    </xf>
    <xf numFmtId="171" fontId="22" fillId="0" borderId="23" xfId="0" applyNumberFormat="1" applyFont="1" applyBorder="1" applyAlignment="1" applyProtection="1">
      <alignment horizontal="center" vertical="center" wrapText="1"/>
      <protection locked="0"/>
    </xf>
    <xf numFmtId="166" fontId="22" fillId="0" borderId="23" xfId="0" applyNumberFormat="1" applyFont="1" applyBorder="1" applyAlignment="1" applyProtection="1">
      <alignment horizontal="center" vertical="center" wrapText="1"/>
      <protection locked="0"/>
    </xf>
    <xf numFmtId="9" fontId="22" fillId="0" borderId="23" xfId="0" applyNumberFormat="1" applyFont="1" applyBorder="1" applyAlignment="1" applyProtection="1">
      <alignment horizontal="center" vertical="center" wrapText="1"/>
    </xf>
    <xf numFmtId="0" fontId="21" fillId="7" borderId="78" xfId="0" applyNumberFormat="1" applyFont="1" applyFill="1" applyBorder="1" applyAlignment="1">
      <alignment horizontal="center" vertical="center"/>
    </xf>
    <xf numFmtId="172" fontId="22" fillId="0" borderId="78" xfId="0" applyNumberFormat="1" applyFont="1" applyBorder="1" applyAlignment="1" applyProtection="1">
      <alignment horizontal="center" vertical="center" wrapText="1"/>
      <protection locked="0"/>
    </xf>
    <xf numFmtId="171" fontId="22" fillId="0" borderId="78" xfId="0" applyNumberFormat="1" applyFont="1" applyBorder="1" applyAlignment="1" applyProtection="1">
      <alignment horizontal="center" vertical="center" wrapText="1"/>
      <protection locked="0"/>
    </xf>
    <xf numFmtId="166" fontId="22" fillId="0" borderId="78" xfId="0" applyNumberFormat="1" applyFont="1" applyBorder="1" applyAlignment="1" applyProtection="1">
      <alignment horizontal="center" vertical="center" wrapText="1"/>
      <protection locked="0"/>
    </xf>
    <xf numFmtId="9" fontId="22" fillId="0" borderId="78" xfId="0" applyNumberFormat="1" applyFont="1" applyBorder="1" applyAlignment="1" applyProtection="1">
      <alignment horizontal="center" vertical="center" wrapText="1"/>
    </xf>
    <xf numFmtId="170" fontId="21" fillId="7" borderId="79" xfId="0" applyNumberFormat="1" applyFont="1" applyFill="1" applyBorder="1" applyAlignment="1">
      <alignment horizontal="right" vertical="center" wrapText="1"/>
    </xf>
    <xf numFmtId="170" fontId="21" fillId="7" borderId="23" xfId="0" applyNumberFormat="1" applyFont="1" applyFill="1" applyBorder="1" applyAlignment="1">
      <alignment horizontal="right" vertical="center" wrapText="1"/>
    </xf>
    <xf numFmtId="170" fontId="21" fillId="7" borderId="90" xfId="0" applyNumberFormat="1" applyFont="1" applyFill="1" applyBorder="1" applyAlignment="1">
      <alignment horizontal="right" vertical="center" wrapText="1"/>
    </xf>
    <xf numFmtId="170" fontId="24" fillId="7" borderId="24" xfId="0" applyNumberFormat="1" applyFont="1" applyFill="1" applyBorder="1" applyAlignment="1">
      <alignment horizontal="right" vertical="center" wrapText="1"/>
    </xf>
    <xf numFmtId="0" fontId="24" fillId="7" borderId="25" xfId="0" applyNumberFormat="1" applyFont="1" applyFill="1" applyBorder="1" applyAlignment="1">
      <alignment horizontal="center" vertical="center" wrapText="1"/>
    </xf>
    <xf numFmtId="164" fontId="24" fillId="7" borderId="25" xfId="0" applyNumberFormat="1" applyFont="1" applyFill="1" applyBorder="1" applyAlignment="1">
      <alignment horizontal="center" vertical="center" wrapText="1"/>
    </xf>
    <xf numFmtId="0" fontId="24" fillId="7" borderId="26" xfId="0" applyNumberFormat="1" applyFont="1" applyFill="1" applyBorder="1" applyAlignment="1">
      <alignment horizontal="center" vertical="center" wrapText="1"/>
    </xf>
    <xf numFmtId="176" fontId="14" fillId="4" borderId="0" xfId="0" applyNumberFormat="1" applyFont="1" applyFill="1" applyAlignment="1">
      <alignment horizontal="left" vertical="center" indent="3"/>
    </xf>
    <xf numFmtId="0" fontId="25" fillId="5" borderId="26" xfId="0" applyNumberFormat="1" applyFont="1" applyFill="1" applyBorder="1" applyAlignment="1">
      <alignment horizontal="left" vertical="center" indent="2"/>
    </xf>
    <xf numFmtId="178" fontId="9" fillId="5" borderId="106" xfId="0" applyNumberFormat="1" applyFont="1" applyFill="1" applyBorder="1" applyAlignment="1">
      <alignment horizontal="center" vertical="center" wrapText="1"/>
    </xf>
    <xf numFmtId="178" fontId="9" fillId="5" borderId="105" xfId="0" applyNumberFormat="1" applyFont="1" applyFill="1" applyBorder="1" applyAlignment="1">
      <alignment horizontal="center" vertical="center" wrapText="1"/>
    </xf>
    <xf numFmtId="178" fontId="9" fillId="5" borderId="107" xfId="0" applyNumberFormat="1" applyFont="1" applyFill="1" applyBorder="1" applyAlignment="1">
      <alignment horizontal="center" vertical="center" wrapText="1"/>
    </xf>
    <xf numFmtId="0" fontId="16" fillId="12" borderId="106" xfId="0" applyNumberFormat="1" applyFont="1" applyFill="1" applyBorder="1" applyAlignment="1">
      <alignment horizontal="center" vertical="center" wrapText="1"/>
    </xf>
    <xf numFmtId="0" fontId="16" fillId="12" borderId="105" xfId="0" applyNumberFormat="1" applyFont="1" applyFill="1" applyBorder="1" applyAlignment="1">
      <alignment horizontal="center" vertical="center" wrapText="1"/>
    </xf>
    <xf numFmtId="0" fontId="16" fillId="12" borderId="107" xfId="0" applyNumberFormat="1" applyFont="1" applyFill="1" applyBorder="1" applyAlignment="1">
      <alignment horizontal="center" vertical="center" wrapText="1"/>
    </xf>
    <xf numFmtId="0" fontId="4" fillId="10" borderId="64" xfId="0" applyFont="1" applyFill="1" applyBorder="1" applyAlignment="1">
      <alignment vertical="top"/>
    </xf>
    <xf numFmtId="0" fontId="1" fillId="10" borderId="65" xfId="0" applyFont="1" applyFill="1" applyBorder="1" applyAlignment="1">
      <alignment horizontal="left" vertical="top"/>
    </xf>
    <xf numFmtId="0" fontId="1" fillId="10" borderId="66" xfId="0" applyFont="1" applyFill="1" applyBorder="1" applyAlignment="1">
      <alignment horizontal="left" vertical="top"/>
    </xf>
    <xf numFmtId="0" fontId="4" fillId="10" borderId="123" xfId="0" applyFont="1" applyFill="1" applyBorder="1" applyAlignment="1">
      <alignment vertical="top" wrapText="1"/>
    </xf>
    <xf numFmtId="0" fontId="1" fillId="10" borderId="124" xfId="0" applyFont="1" applyFill="1" applyBorder="1" applyAlignment="1">
      <alignment horizontal="left" vertical="top" wrapText="1" indent="2"/>
    </xf>
    <xf numFmtId="0" fontId="4" fillId="10" borderId="93" xfId="0" applyFont="1" applyFill="1" applyBorder="1" applyAlignment="1">
      <alignment vertical="top"/>
    </xf>
    <xf numFmtId="0" fontId="1" fillId="10" borderId="125" xfId="0" applyFont="1" applyFill="1" applyBorder="1" applyAlignment="1">
      <alignment horizontal="left" vertical="top"/>
    </xf>
    <xf numFmtId="0" fontId="1" fillId="10" borderId="126" xfId="0" applyFont="1" applyFill="1" applyBorder="1" applyAlignment="1">
      <alignment horizontal="left" vertical="top"/>
    </xf>
    <xf numFmtId="0" fontId="25" fillId="5" borderId="25" xfId="0" applyNumberFormat="1" applyFont="1" applyFill="1" applyBorder="1" applyAlignment="1">
      <alignment horizontal="left" vertical="center" indent="2"/>
    </xf>
    <xf numFmtId="0" fontId="8" fillId="11" borderId="15" xfId="0" applyFont="1" applyFill="1" applyBorder="1" applyAlignment="1">
      <alignment vertical="center"/>
    </xf>
    <xf numFmtId="0" fontId="8" fillId="11" borderId="16" xfId="0" applyFont="1" applyFill="1" applyBorder="1" applyAlignment="1">
      <alignment vertical="center"/>
    </xf>
    <xf numFmtId="0" fontId="8" fillId="11" borderId="127" xfId="0" applyFont="1" applyFill="1" applyBorder="1" applyAlignment="1">
      <alignment horizontal="center" vertical="center" textRotation="90"/>
    </xf>
    <xf numFmtId="0" fontId="25" fillId="5" borderId="24" xfId="0" applyNumberFormat="1" applyFont="1" applyFill="1" applyBorder="1" applyAlignment="1">
      <alignment horizontal="left" vertical="center" indent="2"/>
    </xf>
    <xf numFmtId="0" fontId="25" fillId="5" borderId="25" xfId="0" applyNumberFormat="1" applyFont="1" applyFill="1" applyBorder="1" applyAlignment="1">
      <alignment horizontal="left" vertical="center" indent="2"/>
    </xf>
    <xf numFmtId="0" fontId="28" fillId="0" borderId="0" xfId="0" applyFont="1"/>
    <xf numFmtId="0" fontId="14" fillId="4" borderId="0" xfId="0" applyFont="1" applyFill="1" applyAlignment="1">
      <alignment horizontal="left" vertical="center" indent="3"/>
    </xf>
    <xf numFmtId="0" fontId="1" fillId="8" borderId="0" xfId="0" applyFont="1" applyFill="1" applyBorder="1" applyAlignment="1">
      <alignment vertical="top" wrapText="1"/>
    </xf>
    <xf numFmtId="0" fontId="7" fillId="8" borderId="0" xfId="1" applyFont="1" applyFill="1" applyBorder="1" applyAlignment="1">
      <alignment horizontal="center" vertical="top" wrapText="1"/>
    </xf>
    <xf numFmtId="0" fontId="8" fillId="4" borderId="0" xfId="0" applyFont="1" applyFill="1"/>
    <xf numFmtId="0" fontId="9" fillId="5" borderId="105" xfId="0" applyNumberFormat="1" applyFont="1" applyFill="1" applyBorder="1" applyAlignment="1">
      <alignment horizontal="center" vertical="center" wrapText="1"/>
    </xf>
    <xf numFmtId="173" fontId="28" fillId="0" borderId="0" xfId="0" applyNumberFormat="1" applyFont="1"/>
    <xf numFmtId="0" fontId="18" fillId="5" borderId="92" xfId="0" applyNumberFormat="1" applyFont="1" applyFill="1" applyBorder="1" applyAlignment="1">
      <alignment horizontal="center" vertical="center" wrapText="1"/>
    </xf>
    <xf numFmtId="0" fontId="0" fillId="0" borderId="0" xfId="0" applyBorder="1"/>
    <xf numFmtId="9" fontId="20" fillId="6" borderId="47" xfId="0" applyNumberFormat="1" applyFont="1" applyFill="1" applyBorder="1" applyAlignment="1">
      <alignment horizontal="center" vertical="center" wrapText="1"/>
    </xf>
    <xf numFmtId="0" fontId="18" fillId="5" borderId="101" xfId="0" applyNumberFormat="1" applyFont="1" applyFill="1" applyBorder="1" applyAlignment="1">
      <alignment horizontal="center" vertical="center" wrapText="1"/>
    </xf>
    <xf numFmtId="169" fontId="2" fillId="7" borderId="105" xfId="0" applyNumberFormat="1" applyFont="1" applyFill="1" applyBorder="1" applyAlignment="1">
      <alignment horizontal="center" vertical="center" wrapText="1"/>
    </xf>
    <xf numFmtId="171" fontId="1" fillId="0" borderId="110" xfId="0" applyNumberFormat="1" applyFont="1" applyBorder="1" applyAlignment="1">
      <alignment horizontal="center" vertical="center" wrapText="1"/>
    </xf>
    <xf numFmtId="171" fontId="1" fillId="6" borderId="114" xfId="0" applyNumberFormat="1" applyFont="1" applyFill="1" applyBorder="1" applyAlignment="1">
      <alignment horizontal="center" vertical="center" wrapText="1"/>
    </xf>
    <xf numFmtId="171" fontId="1" fillId="0" borderId="114" xfId="0" applyNumberFormat="1" applyFont="1" applyBorder="1" applyAlignment="1">
      <alignment horizontal="center" vertical="center" wrapText="1"/>
    </xf>
    <xf numFmtId="171" fontId="1" fillId="0" borderId="118" xfId="0" applyNumberFormat="1" applyFont="1" applyBorder="1" applyAlignment="1">
      <alignment horizontal="center" vertical="center" wrapText="1"/>
    </xf>
    <xf numFmtId="9" fontId="1" fillId="0" borderId="110" xfId="0" applyNumberFormat="1" applyFont="1" applyBorder="1" applyAlignment="1">
      <alignment horizontal="center" vertical="center" wrapText="1"/>
    </xf>
    <xf numFmtId="9" fontId="1" fillId="6" borderId="114" xfId="0" applyNumberFormat="1" applyFont="1" applyFill="1" applyBorder="1" applyAlignment="1">
      <alignment horizontal="center" vertical="center" wrapText="1"/>
    </xf>
    <xf numFmtId="9" fontId="1" fillId="0" borderId="114" xfId="0" applyNumberFormat="1" applyFont="1" applyBorder="1" applyAlignment="1">
      <alignment horizontal="center" vertical="center" wrapText="1"/>
    </xf>
    <xf numFmtId="9" fontId="1" fillId="0" borderId="118" xfId="0" applyNumberFormat="1" applyFont="1" applyBorder="1" applyAlignment="1">
      <alignment horizontal="center" vertical="center" wrapText="1"/>
    </xf>
    <xf numFmtId="172" fontId="1" fillId="0" borderId="110" xfId="0" applyNumberFormat="1" applyFont="1" applyBorder="1" applyAlignment="1">
      <alignment horizontal="center" vertical="center" wrapText="1"/>
    </xf>
    <xf numFmtId="172" fontId="1" fillId="6" borderId="114" xfId="0" applyNumberFormat="1" applyFont="1" applyFill="1" applyBorder="1" applyAlignment="1">
      <alignment horizontal="center" vertical="center" wrapText="1"/>
    </xf>
    <xf numFmtId="172" fontId="1" fillId="0" borderId="114" xfId="0" applyNumberFormat="1" applyFont="1" applyBorder="1" applyAlignment="1">
      <alignment horizontal="center" vertical="center" wrapText="1"/>
    </xf>
    <xf numFmtId="172" fontId="1" fillId="0" borderId="118" xfId="0" applyNumberFormat="1" applyFont="1" applyBorder="1" applyAlignment="1">
      <alignment horizontal="center" vertical="center" wrapText="1"/>
    </xf>
    <xf numFmtId="0" fontId="0" fillId="0" borderId="130" xfId="0" applyBorder="1"/>
    <xf numFmtId="0" fontId="0" fillId="0" borderId="131" xfId="0" applyBorder="1"/>
    <xf numFmtId="0" fontId="13" fillId="3" borderId="27" xfId="0" applyNumberFormat="1" applyFont="1" applyFill="1" applyBorder="1" applyAlignment="1">
      <alignment horizontal="left" vertical="center" indent="2"/>
    </xf>
    <xf numFmtId="0" fontId="13" fillId="3" borderId="28" xfId="0" applyNumberFormat="1" applyFont="1" applyFill="1" applyBorder="1" applyAlignment="1">
      <alignment horizontal="left" vertical="center" indent="2"/>
    </xf>
    <xf numFmtId="0" fontId="9" fillId="3" borderId="28" xfId="0" applyNumberFormat="1" applyFont="1" applyFill="1" applyBorder="1" applyAlignment="1">
      <alignment horizontal="left" vertical="center" indent="2"/>
    </xf>
    <xf numFmtId="0" fontId="9" fillId="3" borderId="30" xfId="0" applyNumberFormat="1" applyFont="1" applyFill="1" applyBorder="1" applyAlignment="1">
      <alignment horizontal="left" vertical="center" indent="2"/>
    </xf>
    <xf numFmtId="164" fontId="1" fillId="14" borderId="35" xfId="0" applyNumberFormat="1" applyFont="1" applyFill="1" applyBorder="1" applyAlignment="1" applyProtection="1">
      <alignment horizontal="center" vertical="center" wrapText="1"/>
    </xf>
    <xf numFmtId="164" fontId="1" fillId="14" borderId="36" xfId="0" applyNumberFormat="1" applyFont="1" applyFill="1" applyBorder="1" applyAlignment="1" applyProtection="1">
      <alignment horizontal="center" vertical="center" wrapText="1"/>
    </xf>
    <xf numFmtId="164" fontId="1" fillId="14" borderId="55" xfId="0" applyNumberFormat="1" applyFont="1" applyFill="1" applyBorder="1" applyAlignment="1" applyProtection="1">
      <alignment horizontal="center" vertical="center" wrapText="1"/>
    </xf>
    <xf numFmtId="164" fontId="1" fillId="13" borderId="36" xfId="0" applyNumberFormat="1" applyFont="1" applyFill="1" applyBorder="1" applyAlignment="1" applyProtection="1">
      <alignment horizontal="center" vertical="center" wrapText="1"/>
    </xf>
    <xf numFmtId="0" fontId="25" fillId="5" borderId="77" xfId="0" applyNumberFormat="1" applyFont="1" applyFill="1" applyBorder="1" applyAlignment="1">
      <alignment horizontal="left" vertical="center" indent="2"/>
    </xf>
    <xf numFmtId="0" fontId="25" fillId="5" borderId="132" xfId="0" applyNumberFormat="1" applyFont="1" applyFill="1" applyBorder="1" applyAlignment="1">
      <alignment horizontal="left" vertical="center" indent="2"/>
    </xf>
    <xf numFmtId="0" fontId="25" fillId="5" borderId="84" xfId="0" applyNumberFormat="1" applyFont="1" applyFill="1" applyBorder="1" applyAlignment="1">
      <alignment horizontal="left" vertical="center" indent="2"/>
    </xf>
    <xf numFmtId="0" fontId="1" fillId="10" borderId="0" xfId="0" applyFont="1" applyFill="1" applyBorder="1" applyAlignment="1">
      <alignment horizontal="left" vertical="top"/>
    </xf>
    <xf numFmtId="0" fontId="4" fillId="10" borderId="134" xfId="0" applyFont="1" applyFill="1" applyBorder="1" applyAlignment="1">
      <alignment vertical="top"/>
    </xf>
    <xf numFmtId="0" fontId="1" fillId="10" borderId="135" xfId="0" applyFont="1" applyFill="1" applyBorder="1" applyAlignment="1">
      <alignment horizontal="left" vertical="top"/>
    </xf>
    <xf numFmtId="0" fontId="1" fillId="8" borderId="0" xfId="0" applyFont="1" applyFill="1" applyBorder="1" applyAlignment="1">
      <alignment vertical="top" wrapText="1"/>
    </xf>
    <xf numFmtId="0" fontId="7" fillId="8" borderId="0" xfId="1" applyFont="1" applyFill="1" applyBorder="1" applyAlignment="1">
      <alignment horizontal="center" vertical="top" wrapText="1"/>
    </xf>
    <xf numFmtId="0" fontId="8" fillId="4" borderId="0" xfId="0" applyFont="1" applyFill="1"/>
    <xf numFmtId="0" fontId="8" fillId="11" borderId="10" xfId="0" applyFont="1" applyFill="1" applyBorder="1" applyAlignment="1">
      <alignment horizontal="center" vertical="center" textRotation="90"/>
    </xf>
    <xf numFmtId="9" fontId="20" fillId="0" borderId="22" xfId="0" applyNumberFormat="1" applyFont="1" applyBorder="1" applyAlignment="1">
      <alignment horizontal="center" vertical="center" wrapText="1"/>
    </xf>
    <xf numFmtId="179" fontId="32" fillId="0" borderId="0" xfId="0" applyNumberFormat="1" applyFont="1" applyBorder="1" applyAlignment="1">
      <alignment horizontal="left" vertical="center" wrapText="1" indent="1"/>
    </xf>
    <xf numFmtId="0" fontId="4" fillId="10" borderId="123" xfId="0" applyFont="1" applyFill="1" applyBorder="1" applyAlignment="1">
      <alignment vertical="top"/>
    </xf>
    <xf numFmtId="0" fontId="1" fillId="10" borderId="124" xfId="0" applyFont="1" applyFill="1" applyBorder="1" applyAlignment="1">
      <alignment horizontal="left" vertical="top"/>
    </xf>
    <xf numFmtId="0" fontId="33" fillId="5" borderId="92" xfId="0" applyNumberFormat="1" applyFont="1" applyFill="1" applyBorder="1" applyAlignment="1">
      <alignment horizontal="center" vertical="center" wrapText="1"/>
    </xf>
    <xf numFmtId="0" fontId="34" fillId="0" borderId="29" xfId="0" applyNumberFormat="1" applyFont="1" applyBorder="1" applyAlignment="1">
      <alignment horizontal="center" vertical="center" wrapText="1"/>
    </xf>
    <xf numFmtId="0" fontId="32" fillId="0" borderId="29" xfId="0" applyNumberFormat="1" applyFont="1" applyBorder="1" applyAlignment="1">
      <alignment horizontal="left" vertical="center" wrapText="1" indent="1"/>
    </xf>
    <xf numFmtId="0" fontId="34" fillId="0" borderId="23" xfId="0" applyNumberFormat="1" applyFont="1" applyBorder="1" applyAlignment="1">
      <alignment horizontal="center" vertical="center" wrapText="1"/>
    </xf>
    <xf numFmtId="0" fontId="32" fillId="0" borderId="23" xfId="0" applyNumberFormat="1" applyFont="1" applyBorder="1" applyAlignment="1">
      <alignment horizontal="left" vertical="center" wrapText="1" indent="1"/>
    </xf>
    <xf numFmtId="0" fontId="20" fillId="0" borderId="23" xfId="0" applyNumberFormat="1" applyFont="1" applyBorder="1" applyAlignment="1">
      <alignment horizontal="left" vertical="center" wrapText="1" indent="1"/>
    </xf>
    <xf numFmtId="0" fontId="34" fillId="8" borderId="136" xfId="0" applyNumberFormat="1" applyFont="1" applyFill="1" applyBorder="1" applyAlignment="1">
      <alignment horizontal="center" vertical="center" wrapText="1"/>
    </xf>
    <xf numFmtId="0" fontId="32" fillId="8" borderId="136" xfId="0" applyNumberFormat="1" applyFont="1" applyFill="1" applyBorder="1" applyAlignment="1">
      <alignment horizontal="left" vertical="center" wrapText="1" indent="1"/>
    </xf>
    <xf numFmtId="169" fontId="2" fillId="7" borderId="108" xfId="0" applyNumberFormat="1" applyFont="1" applyFill="1" applyBorder="1" applyAlignment="1" applyProtection="1">
      <alignment horizontal="center" vertical="center" wrapText="1"/>
      <protection locked="0"/>
    </xf>
    <xf numFmtId="10" fontId="1" fillId="0" borderId="109" xfId="0" applyNumberFormat="1" applyFont="1" applyBorder="1" applyAlignment="1" applyProtection="1">
      <alignment horizontal="center" vertical="center" wrapText="1"/>
      <protection locked="0"/>
    </xf>
    <xf numFmtId="10" fontId="1" fillId="0" borderId="110" xfId="0" applyNumberFormat="1" applyFont="1" applyBorder="1" applyAlignment="1" applyProtection="1">
      <alignment horizontal="center" vertical="center" wrapText="1"/>
      <protection locked="0"/>
    </xf>
    <xf numFmtId="10" fontId="1" fillId="0" borderId="111" xfId="0" applyNumberFormat="1" applyFont="1" applyBorder="1" applyAlignment="1" applyProtection="1">
      <alignment horizontal="left" vertical="center" wrapText="1" indent="1"/>
      <protection locked="0"/>
    </xf>
    <xf numFmtId="169" fontId="2" fillId="7" borderId="112" xfId="0" applyNumberFormat="1" applyFont="1" applyFill="1" applyBorder="1" applyAlignment="1" applyProtection="1">
      <alignment horizontal="center" vertical="center" wrapText="1"/>
      <protection locked="0"/>
    </xf>
    <xf numFmtId="10" fontId="1" fillId="6" borderId="113" xfId="0" applyNumberFormat="1" applyFont="1" applyFill="1" applyBorder="1" applyAlignment="1" applyProtection="1">
      <alignment horizontal="center" vertical="center" wrapText="1"/>
      <protection locked="0"/>
    </xf>
    <xf numFmtId="10" fontId="1" fillId="6" borderId="114" xfId="0" applyNumberFormat="1" applyFont="1" applyFill="1" applyBorder="1" applyAlignment="1" applyProtection="1">
      <alignment horizontal="center" vertical="center" wrapText="1"/>
      <protection locked="0"/>
    </xf>
    <xf numFmtId="10" fontId="1" fillId="6" borderId="115" xfId="0" applyNumberFormat="1" applyFont="1" applyFill="1" applyBorder="1" applyAlignment="1" applyProtection="1">
      <alignment horizontal="left" vertical="center" wrapText="1" indent="1"/>
      <protection locked="0"/>
    </xf>
    <xf numFmtId="10" fontId="1" fillId="0" borderId="113" xfId="0" applyNumberFormat="1" applyFont="1" applyBorder="1" applyAlignment="1" applyProtection="1">
      <alignment horizontal="center" vertical="center" wrapText="1"/>
      <protection locked="0"/>
    </xf>
    <xf numFmtId="10" fontId="1" fillId="0" borderId="114" xfId="0" applyNumberFormat="1" applyFont="1" applyBorder="1" applyAlignment="1" applyProtection="1">
      <alignment horizontal="center" vertical="center" wrapText="1"/>
      <protection locked="0"/>
    </xf>
    <xf numFmtId="10" fontId="1" fillId="0" borderId="115" xfId="0" applyNumberFormat="1" applyFont="1" applyBorder="1" applyAlignment="1" applyProtection="1">
      <alignment horizontal="left" vertical="center" wrapText="1" indent="1"/>
      <protection locked="0"/>
    </xf>
    <xf numFmtId="169" fontId="2" fillId="7" borderId="116" xfId="0" applyNumberFormat="1" applyFont="1" applyFill="1" applyBorder="1" applyAlignment="1" applyProtection="1">
      <alignment horizontal="center" vertical="center" wrapText="1"/>
      <protection locked="0"/>
    </xf>
    <xf numFmtId="10" fontId="1" fillId="0" borderId="117" xfId="0" applyNumberFormat="1" applyFont="1" applyBorder="1" applyAlignment="1" applyProtection="1">
      <alignment horizontal="center" vertical="center" wrapText="1"/>
      <protection locked="0"/>
    </xf>
    <xf numFmtId="10" fontId="1" fillId="0" borderId="118" xfId="0" applyNumberFormat="1" applyFont="1" applyBorder="1" applyAlignment="1" applyProtection="1">
      <alignment horizontal="center" vertical="center" wrapText="1"/>
      <protection locked="0"/>
    </xf>
    <xf numFmtId="10" fontId="1" fillId="0" borderId="119" xfId="0" applyNumberFormat="1" applyFont="1" applyBorder="1" applyAlignment="1" applyProtection="1">
      <alignment horizontal="left" vertical="center" wrapText="1" indent="1"/>
      <protection locked="0"/>
    </xf>
    <xf numFmtId="0" fontId="9" fillId="5" borderId="106" xfId="0" applyNumberFormat="1" applyFont="1" applyFill="1" applyBorder="1" applyAlignment="1" applyProtection="1">
      <alignment horizontal="center" vertical="center" wrapText="1"/>
      <protection locked="0"/>
    </xf>
    <xf numFmtId="0" fontId="9" fillId="5" borderId="105" xfId="0" applyNumberFormat="1" applyFont="1" applyFill="1" applyBorder="1" applyAlignment="1" applyProtection="1">
      <alignment horizontal="center" vertical="center" wrapText="1"/>
      <protection locked="0"/>
    </xf>
    <xf numFmtId="0" fontId="9" fillId="5" borderId="107" xfId="0" applyNumberFormat="1" applyFont="1" applyFill="1" applyBorder="1" applyAlignment="1" applyProtection="1">
      <alignment horizontal="center" vertical="center" wrapText="1"/>
      <protection locked="0"/>
    </xf>
    <xf numFmtId="177" fontId="9" fillId="5" borderId="106" xfId="0" applyNumberFormat="1" applyFont="1" applyFill="1" applyBorder="1" applyAlignment="1" applyProtection="1">
      <alignment horizontal="center" vertical="center" wrapText="1"/>
      <protection locked="0"/>
    </xf>
    <xf numFmtId="177" fontId="9" fillId="5" borderId="105" xfId="0" applyNumberFormat="1" applyFont="1" applyFill="1" applyBorder="1" applyAlignment="1" applyProtection="1">
      <alignment horizontal="center" vertical="center" wrapText="1"/>
      <protection locked="0"/>
    </xf>
    <xf numFmtId="177" fontId="9" fillId="5" borderId="107" xfId="0" applyNumberFormat="1" applyFont="1" applyFill="1" applyBorder="1" applyAlignment="1" applyProtection="1">
      <alignment horizontal="center" vertical="center" wrapText="1"/>
      <protection locked="0"/>
    </xf>
    <xf numFmtId="10" fontId="1" fillId="0" borderId="111" xfId="0" applyNumberFormat="1" applyFont="1" applyBorder="1" applyAlignment="1" applyProtection="1">
      <alignment horizontal="center" vertical="center" wrapText="1"/>
      <protection locked="0"/>
    </xf>
    <xf numFmtId="10" fontId="1" fillId="6" borderId="115" xfId="0" applyNumberFormat="1" applyFont="1" applyFill="1" applyBorder="1" applyAlignment="1" applyProtection="1">
      <alignment horizontal="center" vertical="center" wrapText="1"/>
      <protection locked="0"/>
    </xf>
    <xf numFmtId="10" fontId="1" fillId="0" borderId="115" xfId="0" applyNumberFormat="1" applyFont="1" applyBorder="1" applyAlignment="1" applyProtection="1">
      <alignment horizontal="center" vertical="center" wrapText="1"/>
      <protection locked="0"/>
    </xf>
    <xf numFmtId="10" fontId="1" fillId="0" borderId="119" xfId="0" applyNumberFormat="1" applyFont="1" applyBorder="1" applyAlignment="1" applyProtection="1">
      <alignment horizontal="center" vertical="center" wrapText="1"/>
      <protection locked="0"/>
    </xf>
    <xf numFmtId="0" fontId="11" fillId="6" borderId="70" xfId="0" applyFont="1" applyFill="1" applyBorder="1" applyAlignment="1" applyProtection="1">
      <alignment horizontal="center" vertical="center" wrapText="1"/>
      <protection locked="0"/>
    </xf>
    <xf numFmtId="0" fontId="11" fillId="6" borderId="11" xfId="0" applyFont="1" applyFill="1" applyBorder="1" applyAlignment="1" applyProtection="1">
      <alignment horizontal="center" vertical="center"/>
      <protection locked="0"/>
    </xf>
    <xf numFmtId="0" fontId="12" fillId="0" borderId="59" xfId="0" applyNumberFormat="1" applyFont="1" applyBorder="1" applyAlignment="1" applyProtection="1">
      <alignment horizontal="center" vertical="center"/>
      <protection locked="0"/>
    </xf>
    <xf numFmtId="0" fontId="11" fillId="6" borderId="82" xfId="0" applyFont="1" applyFill="1" applyBorder="1" applyAlignment="1" applyProtection="1">
      <alignment horizontal="center" vertical="center"/>
      <protection locked="0"/>
    </xf>
    <xf numFmtId="0" fontId="12" fillId="0" borderId="83" xfId="0" applyNumberFormat="1" applyFont="1" applyBorder="1" applyAlignment="1" applyProtection="1">
      <alignment horizontal="center" vertical="center"/>
      <protection locked="0"/>
    </xf>
    <xf numFmtId="0" fontId="11" fillId="6" borderId="13" xfId="0" applyFont="1" applyFill="1" applyBorder="1" applyAlignment="1" applyProtection="1">
      <alignment horizontal="center" vertical="center"/>
      <protection locked="0"/>
    </xf>
    <xf numFmtId="0" fontId="12" fillId="0" borderId="61" xfId="0" applyNumberFormat="1" applyFont="1" applyBorder="1" applyAlignment="1" applyProtection="1">
      <alignment horizontal="center" vertical="center"/>
      <protection locked="0"/>
    </xf>
    <xf numFmtId="10" fontId="12" fillId="0" borderId="11" xfId="0" applyNumberFormat="1" applyFont="1" applyBorder="1" applyAlignment="1" applyProtection="1">
      <alignment horizontal="center" vertical="center"/>
      <protection locked="0"/>
    </xf>
    <xf numFmtId="10" fontId="12" fillId="0" borderId="59" xfId="0" applyNumberFormat="1" applyFont="1" applyBorder="1" applyAlignment="1" applyProtection="1">
      <alignment horizontal="center" vertical="center"/>
      <protection locked="0"/>
    </xf>
    <xf numFmtId="0" fontId="11" fillId="6" borderId="12" xfId="0" applyFont="1" applyFill="1" applyBorder="1" applyAlignment="1" applyProtection="1">
      <alignment horizontal="center" vertical="center"/>
      <protection locked="0"/>
    </xf>
    <xf numFmtId="10" fontId="12" fillId="0" borderId="12" xfId="0" applyNumberFormat="1" applyFont="1" applyBorder="1" applyAlignment="1" applyProtection="1">
      <alignment horizontal="center" vertical="center"/>
      <protection locked="0"/>
    </xf>
    <xf numFmtId="10" fontId="12" fillId="0" borderId="60" xfId="0" applyNumberFormat="1" applyFont="1" applyBorder="1" applyAlignment="1" applyProtection="1">
      <alignment horizontal="center" vertical="center"/>
      <protection locked="0"/>
    </xf>
    <xf numFmtId="10" fontId="12" fillId="0" borderId="13" xfId="0" applyNumberFormat="1" applyFont="1" applyBorder="1" applyAlignment="1" applyProtection="1">
      <alignment horizontal="center" vertical="center"/>
      <protection locked="0"/>
    </xf>
    <xf numFmtId="10" fontId="12" fillId="0" borderId="61" xfId="0" applyNumberFormat="1" applyFont="1" applyBorder="1" applyAlignment="1" applyProtection="1">
      <alignment horizontal="center" vertical="center"/>
      <protection locked="0"/>
    </xf>
    <xf numFmtId="0" fontId="9" fillId="3" borderId="80" xfId="0" applyFont="1" applyFill="1" applyBorder="1" applyAlignment="1" applyProtection="1">
      <alignment horizontal="center" vertical="center"/>
      <protection locked="0"/>
    </xf>
    <xf numFmtId="0" fontId="0" fillId="0" borderId="0" xfId="0" applyProtection="1">
      <protection locked="0"/>
    </xf>
    <xf numFmtId="0" fontId="9" fillId="5" borderId="106" xfId="0" applyNumberFormat="1" applyFont="1" applyFill="1" applyBorder="1" applyAlignment="1" applyProtection="1">
      <alignment horizontal="center" vertical="center" wrapText="1"/>
      <protection locked="0"/>
    </xf>
    <xf numFmtId="0" fontId="9" fillId="5" borderId="105" xfId="0" applyNumberFormat="1" applyFont="1" applyFill="1" applyBorder="1" applyAlignment="1" applyProtection="1">
      <alignment horizontal="center" vertical="center" wrapText="1"/>
      <protection locked="0"/>
    </xf>
    <xf numFmtId="10" fontId="36" fillId="0" borderId="109" xfId="0" applyNumberFormat="1" applyFont="1" applyBorder="1" applyAlignment="1" applyProtection="1">
      <alignment horizontal="center" vertical="center" wrapText="1"/>
      <protection locked="0"/>
    </xf>
    <xf numFmtId="10" fontId="36" fillId="0" borderId="110" xfId="0" applyNumberFormat="1" applyFont="1" applyBorder="1" applyAlignment="1" applyProtection="1">
      <alignment horizontal="center" vertical="center" wrapText="1"/>
      <protection locked="0"/>
    </xf>
    <xf numFmtId="10" fontId="36" fillId="0" borderId="140" xfId="0" applyNumberFormat="1" applyFont="1" applyBorder="1" applyAlignment="1" applyProtection="1">
      <alignment horizontal="center" vertical="center" wrapText="1"/>
      <protection locked="0"/>
    </xf>
    <xf numFmtId="0" fontId="0" fillId="0" borderId="141" xfId="0" applyBorder="1"/>
    <xf numFmtId="0" fontId="0" fillId="0" borderId="0" xfId="0" applyAlignment="1">
      <alignment horizontal="center"/>
    </xf>
    <xf numFmtId="0" fontId="0" fillId="0" borderId="144" xfId="0" applyBorder="1" applyAlignment="1">
      <alignment horizontal="center" vertical="center"/>
    </xf>
    <xf numFmtId="49" fontId="0" fillId="0" borderId="0" xfId="0" applyNumberFormat="1" applyAlignment="1">
      <alignment wrapText="1"/>
    </xf>
    <xf numFmtId="0" fontId="0" fillId="0" borderId="144" xfId="0" applyFill="1" applyBorder="1" applyAlignment="1">
      <alignment horizontal="center" vertical="center"/>
    </xf>
    <xf numFmtId="0" fontId="0" fillId="0" borderId="145" xfId="0" applyBorder="1" applyAlignment="1"/>
    <xf numFmtId="0" fontId="0" fillId="0" borderId="146" xfId="0" applyBorder="1" applyAlignment="1"/>
    <xf numFmtId="0" fontId="0" fillId="0" borderId="0" xfId="0" applyNumberFormat="1"/>
    <xf numFmtId="0" fontId="0" fillId="0" borderId="0" xfId="0" applyNumberFormat="1" applyAlignment="1">
      <alignment wrapText="1"/>
    </xf>
    <xf numFmtId="0" fontId="0" fillId="0" borderId="144" xfId="0" applyNumberFormat="1" applyFill="1" applyBorder="1" applyAlignment="1">
      <alignment horizontal="center" vertical="center"/>
    </xf>
    <xf numFmtId="0" fontId="0" fillId="0" borderId="145" xfId="0" applyNumberFormat="1" applyBorder="1" applyAlignment="1"/>
    <xf numFmtId="0" fontId="0" fillId="0" borderId="146" xfId="0" applyNumberFormat="1" applyBorder="1" applyAlignment="1"/>
    <xf numFmtId="0" fontId="0" fillId="0" borderId="144" xfId="0" applyNumberFormat="1" applyBorder="1" applyAlignment="1">
      <alignment horizontal="center" vertical="center"/>
    </xf>
    <xf numFmtId="0" fontId="0" fillId="0" borderId="0" xfId="0" applyNumberFormat="1" applyAlignment="1">
      <alignment horizontal="center"/>
    </xf>
    <xf numFmtId="0" fontId="0" fillId="0" borderId="147" xfId="0" applyNumberFormat="1" applyBorder="1" applyAlignment="1">
      <alignment horizontal="center" vertical="center"/>
    </xf>
    <xf numFmtId="10" fontId="0" fillId="0" borderId="148" xfId="0" applyNumberFormat="1" applyBorder="1" applyAlignment="1">
      <alignment horizontal="center" vertical="center"/>
    </xf>
    <xf numFmtId="10" fontId="0" fillId="0" borderId="142" xfId="0" applyNumberFormat="1" applyBorder="1" applyAlignment="1">
      <alignment horizontal="center" vertical="center" wrapText="1"/>
    </xf>
    <xf numFmtId="0" fontId="0" fillId="0" borderId="149" xfId="0" applyNumberFormat="1" applyBorder="1" applyAlignment="1">
      <alignment horizontal="center" vertical="center"/>
    </xf>
    <xf numFmtId="10" fontId="0" fillId="0" borderId="150" xfId="0" applyNumberFormat="1" applyBorder="1" applyAlignment="1">
      <alignment horizontal="center" vertical="center"/>
    </xf>
    <xf numFmtId="10" fontId="0" fillId="0" borderId="143" xfId="0" applyNumberFormat="1" applyBorder="1" applyAlignment="1">
      <alignment horizontal="center" vertical="center" wrapText="1"/>
    </xf>
    <xf numFmtId="0" fontId="0" fillId="0" borderId="151" xfId="0" applyNumberFormat="1" applyBorder="1" applyAlignment="1">
      <alignment horizontal="center" vertical="center"/>
    </xf>
    <xf numFmtId="10" fontId="0" fillId="0" borderId="141" xfId="0" applyNumberFormat="1" applyBorder="1" applyAlignment="1">
      <alignment horizontal="center" vertical="center" wrapText="1"/>
    </xf>
    <xf numFmtId="10" fontId="28" fillId="0" borderId="152" xfId="0" applyNumberFormat="1" applyFont="1" applyBorder="1" applyAlignment="1">
      <alignment horizontal="center" vertical="center" wrapText="1"/>
    </xf>
    <xf numFmtId="10" fontId="0" fillId="0" borderId="141" xfId="0" applyNumberFormat="1" applyBorder="1" applyAlignment="1">
      <alignment horizontal="center" vertical="center"/>
    </xf>
    <xf numFmtId="10" fontId="0" fillId="0" borderId="152" xfId="0" applyNumberFormat="1" applyBorder="1" applyAlignment="1">
      <alignment horizontal="center" vertical="center" wrapText="1"/>
    </xf>
    <xf numFmtId="0" fontId="0" fillId="0" borderId="147" xfId="0" applyNumberFormat="1" applyBorder="1" applyAlignment="1">
      <alignment horizontal="center" vertical="center" wrapText="1"/>
    </xf>
    <xf numFmtId="10" fontId="0" fillId="0" borderId="148" xfId="0" applyNumberFormat="1" applyBorder="1" applyAlignment="1">
      <alignment horizontal="center" vertical="center" wrapText="1"/>
    </xf>
    <xf numFmtId="0" fontId="0" fillId="0" borderId="149" xfId="0" applyNumberFormat="1" applyBorder="1" applyAlignment="1">
      <alignment horizontal="center" vertical="center" wrapText="1"/>
    </xf>
    <xf numFmtId="10" fontId="0" fillId="0" borderId="150" xfId="0" applyNumberFormat="1" applyBorder="1" applyAlignment="1">
      <alignment horizontal="center" vertical="center" wrapText="1"/>
    </xf>
    <xf numFmtId="0" fontId="0" fillId="0" borderId="151" xfId="0" applyNumberFormat="1" applyBorder="1" applyAlignment="1">
      <alignment horizontal="center" vertical="center" wrapText="1"/>
    </xf>
    <xf numFmtId="10" fontId="28" fillId="0" borderId="143" xfId="0" applyNumberFormat="1" applyFont="1" applyBorder="1" applyAlignment="1">
      <alignment horizontal="center" vertical="center" wrapText="1"/>
    </xf>
    <xf numFmtId="0" fontId="0" fillId="0" borderId="147" xfId="0" applyBorder="1" applyAlignment="1">
      <alignment horizontal="center" vertical="center"/>
    </xf>
    <xf numFmtId="0" fontId="0" fillId="0" borderId="151" xfId="0" applyBorder="1" applyAlignment="1">
      <alignment horizontal="center" vertical="center"/>
    </xf>
    <xf numFmtId="0" fontId="0" fillId="0" borderId="149" xfId="0" applyBorder="1" applyAlignment="1">
      <alignment horizontal="center" vertical="center"/>
    </xf>
    <xf numFmtId="49" fontId="0" fillId="0" borderId="147" xfId="0" applyNumberFormat="1" applyBorder="1" applyAlignment="1">
      <alignment horizontal="center" vertical="center" wrapText="1"/>
    </xf>
    <xf numFmtId="0" fontId="0" fillId="0" borderId="142" xfId="0" applyNumberFormat="1" applyBorder="1" applyAlignment="1">
      <alignment horizontal="center" vertical="center" wrapText="1"/>
    </xf>
    <xf numFmtId="49" fontId="0" fillId="0" borderId="149" xfId="0" applyNumberFormat="1" applyBorder="1" applyAlignment="1">
      <alignment horizontal="center" vertical="center" wrapText="1"/>
    </xf>
    <xf numFmtId="0" fontId="0" fillId="0" borderId="143" xfId="0" applyNumberFormat="1" applyBorder="1" applyAlignment="1">
      <alignment horizontal="center" vertical="center" wrapText="1"/>
    </xf>
    <xf numFmtId="0" fontId="0" fillId="0" borderId="150" xfId="0" applyBorder="1"/>
    <xf numFmtId="172" fontId="1" fillId="6" borderId="153" xfId="0" applyNumberFormat="1" applyFont="1" applyFill="1" applyBorder="1" applyAlignment="1">
      <alignment horizontal="center" vertical="center" wrapText="1"/>
    </xf>
    <xf numFmtId="9" fontId="1" fillId="6" borderId="153" xfId="0" applyNumberFormat="1" applyFont="1" applyFill="1" applyBorder="1" applyAlignment="1">
      <alignment horizontal="center" vertical="center" wrapText="1"/>
    </xf>
    <xf numFmtId="172" fontId="1" fillId="0" borderId="154" xfId="0" applyNumberFormat="1" applyFont="1" applyBorder="1" applyAlignment="1">
      <alignment horizontal="center" vertical="center" wrapText="1"/>
    </xf>
    <xf numFmtId="9" fontId="1" fillId="0" borderId="154" xfId="0" applyNumberFormat="1" applyFont="1" applyBorder="1" applyAlignment="1">
      <alignment horizontal="center" vertical="center" wrapText="1"/>
    </xf>
    <xf numFmtId="172" fontId="1" fillId="6" borderId="155" xfId="0" applyNumberFormat="1" applyFont="1" applyFill="1" applyBorder="1" applyAlignment="1">
      <alignment horizontal="center" vertical="center" wrapText="1"/>
    </xf>
    <xf numFmtId="9" fontId="1" fillId="6" borderId="155" xfId="0" applyNumberFormat="1" applyFont="1" applyFill="1" applyBorder="1" applyAlignment="1">
      <alignment horizontal="center" vertical="center" wrapText="1"/>
    </xf>
    <xf numFmtId="172" fontId="1" fillId="0" borderId="155" xfId="0" applyNumberFormat="1" applyFont="1" applyBorder="1" applyAlignment="1">
      <alignment horizontal="center" vertical="center" wrapText="1"/>
    </xf>
    <xf numFmtId="9" fontId="1" fillId="0" borderId="155" xfId="0" applyNumberFormat="1" applyFont="1" applyBorder="1" applyAlignment="1">
      <alignment horizontal="center" vertical="center" wrapText="1"/>
    </xf>
    <xf numFmtId="180" fontId="35" fillId="0" borderId="0" xfId="0" applyNumberFormat="1" applyFont="1" applyAlignment="1">
      <alignment horizontal="center"/>
    </xf>
    <xf numFmtId="0" fontId="14" fillId="4" borderId="0" xfId="0" applyFont="1" applyFill="1" applyAlignment="1">
      <alignment horizontal="left" vertical="center" wrapText="1" indent="3"/>
    </xf>
    <xf numFmtId="0" fontId="14" fillId="4" borderId="0" xfId="0" applyFont="1" applyFill="1" applyAlignment="1">
      <alignment horizontal="left" vertical="center" indent="3"/>
    </xf>
    <xf numFmtId="0" fontId="1" fillId="8" borderId="0" xfId="0" applyFont="1" applyFill="1" applyBorder="1" applyAlignment="1">
      <alignment vertical="top" wrapText="1"/>
    </xf>
    <xf numFmtId="0" fontId="15" fillId="8" borderId="0" xfId="1" applyFont="1" applyFill="1" applyBorder="1" applyAlignment="1">
      <alignment horizontal="center" vertical="center" wrapText="1"/>
    </xf>
    <xf numFmtId="0" fontId="7" fillId="8" borderId="7" xfId="1" applyFont="1" applyFill="1" applyBorder="1" applyAlignment="1">
      <alignment horizontal="center" vertical="top" wrapText="1"/>
    </xf>
    <xf numFmtId="0" fontId="35" fillId="0" borderId="0" xfId="0" applyFont="1" applyAlignment="1">
      <alignment horizontal="center"/>
    </xf>
    <xf numFmtId="0" fontId="1" fillId="10" borderId="0" xfId="0" applyFont="1" applyFill="1" applyBorder="1" applyAlignment="1">
      <alignment horizontal="left" vertical="top" wrapText="1"/>
    </xf>
    <xf numFmtId="0" fontId="1" fillId="8" borderId="75" xfId="0" applyFont="1" applyFill="1" applyBorder="1" applyAlignment="1">
      <alignment wrapText="1"/>
    </xf>
    <xf numFmtId="0" fontId="5" fillId="10" borderId="71" xfId="0" applyFont="1" applyFill="1" applyBorder="1" applyAlignment="1" applyProtection="1">
      <alignment horizontal="left" vertical="center" wrapText="1" indent="2"/>
      <protection locked="0"/>
    </xf>
    <xf numFmtId="0" fontId="5" fillId="10" borderId="72" xfId="0" applyFont="1" applyFill="1" applyBorder="1" applyAlignment="1" applyProtection="1">
      <alignment horizontal="left" vertical="center" wrapText="1" indent="2"/>
      <protection locked="0"/>
    </xf>
    <xf numFmtId="0" fontId="5" fillId="10" borderId="73" xfId="0" applyFont="1" applyFill="1" applyBorder="1" applyAlignment="1" applyProtection="1">
      <alignment horizontal="left" vertical="center" wrapText="1" indent="2"/>
      <protection locked="0"/>
    </xf>
    <xf numFmtId="0" fontId="7" fillId="8" borderId="0" xfId="1" applyFont="1" applyFill="1" applyBorder="1" applyAlignment="1">
      <alignment horizontal="center" vertical="top" wrapText="1"/>
    </xf>
    <xf numFmtId="0" fontId="33" fillId="5" borderId="101" xfId="0" applyNumberFormat="1" applyFont="1" applyFill="1" applyBorder="1" applyAlignment="1">
      <alignment horizontal="center" vertical="center" wrapText="1"/>
    </xf>
    <xf numFmtId="0" fontId="33" fillId="5" borderId="102" xfId="0" applyNumberFormat="1" applyFont="1" applyFill="1" applyBorder="1" applyAlignment="1">
      <alignment horizontal="center" vertical="center" wrapText="1"/>
    </xf>
    <xf numFmtId="0" fontId="27" fillId="4" borderId="0" xfId="0" applyFont="1" applyFill="1" applyAlignment="1">
      <alignment horizontal="left" vertical="center" indent="3"/>
    </xf>
    <xf numFmtId="0" fontId="27" fillId="4" borderId="104" xfId="0" applyFont="1" applyFill="1" applyBorder="1" applyAlignment="1">
      <alignment horizontal="left" vertical="center" indent="3"/>
    </xf>
    <xf numFmtId="0" fontId="8" fillId="4" borderId="0" xfId="0" applyFont="1" applyFill="1"/>
    <xf numFmtId="0" fontId="8" fillId="4" borderId="104" xfId="0" applyFont="1" applyFill="1" applyBorder="1"/>
    <xf numFmtId="0" fontId="16" fillId="3" borderId="33" xfId="0" applyNumberFormat="1" applyFont="1" applyFill="1" applyBorder="1" applyAlignment="1">
      <alignment horizontal="left" vertical="center" wrapText="1" indent="2"/>
    </xf>
    <xf numFmtId="0" fontId="16" fillId="3" borderId="57" xfId="0" applyNumberFormat="1" applyFont="1" applyFill="1" applyBorder="1" applyAlignment="1">
      <alignment horizontal="left" vertical="center" wrapText="1" indent="2"/>
    </xf>
    <xf numFmtId="0" fontId="16" fillId="3" borderId="34" xfId="0" applyNumberFormat="1" applyFont="1" applyFill="1" applyBorder="1" applyAlignment="1">
      <alignment horizontal="left" vertical="center" wrapText="1" indent="2"/>
    </xf>
    <xf numFmtId="1" fontId="2" fillId="7" borderId="31" xfId="0" applyNumberFormat="1" applyFont="1" applyFill="1" applyBorder="1" applyAlignment="1" applyProtection="1">
      <alignment horizontal="center" vertical="center"/>
    </xf>
    <xf numFmtId="1" fontId="2" fillId="7" borderId="48" xfId="0" applyNumberFormat="1" applyFont="1" applyFill="1" applyBorder="1" applyAlignment="1" applyProtection="1">
      <alignment horizontal="center" vertical="center"/>
    </xf>
    <xf numFmtId="1" fontId="2" fillId="7" borderId="32" xfId="0" applyNumberFormat="1" applyFont="1" applyFill="1" applyBorder="1" applyAlignment="1" applyProtection="1">
      <alignment horizontal="center" vertical="center"/>
    </xf>
    <xf numFmtId="1" fontId="2" fillId="9" borderId="31" xfId="0" applyNumberFormat="1" applyFont="1" applyFill="1" applyBorder="1" applyAlignment="1" applyProtection="1">
      <alignment horizontal="center" vertical="center"/>
    </xf>
    <xf numFmtId="1" fontId="2" fillId="9" borderId="48" xfId="0" applyNumberFormat="1" applyFont="1" applyFill="1" applyBorder="1" applyAlignment="1" applyProtection="1">
      <alignment horizontal="center" vertical="center"/>
    </xf>
    <xf numFmtId="1" fontId="2" fillId="9" borderId="32" xfId="0" applyNumberFormat="1" applyFont="1" applyFill="1" applyBorder="1" applyAlignment="1" applyProtection="1">
      <alignment horizontal="center" vertical="center"/>
    </xf>
    <xf numFmtId="0" fontId="2" fillId="7" borderId="27" xfId="0" applyNumberFormat="1" applyFont="1" applyFill="1" applyBorder="1" applyAlignment="1">
      <alignment horizontal="center" vertical="center"/>
    </xf>
    <xf numFmtId="0" fontId="2" fillId="7" borderId="28" xfId="0" applyNumberFormat="1" applyFont="1" applyFill="1" applyBorder="1" applyAlignment="1">
      <alignment horizontal="center" vertical="center"/>
    </xf>
    <xf numFmtId="0" fontId="2" fillId="7" borderId="30" xfId="0" applyNumberFormat="1" applyFont="1" applyFill="1" applyBorder="1" applyAlignment="1">
      <alignment horizontal="center" vertical="center"/>
    </xf>
    <xf numFmtId="0" fontId="2" fillId="7" borderId="47" xfId="0" applyNumberFormat="1" applyFont="1" applyFill="1" applyBorder="1" applyAlignment="1">
      <alignment horizontal="center" vertical="center"/>
    </xf>
    <xf numFmtId="0" fontId="2" fillId="7" borderId="49" xfId="0" applyNumberFormat="1" applyFont="1" applyFill="1" applyBorder="1" applyAlignment="1">
      <alignment horizontal="center" vertical="center"/>
    </xf>
    <xf numFmtId="0" fontId="2" fillId="7" borderId="50" xfId="0" applyNumberFormat="1" applyFont="1" applyFill="1" applyBorder="1" applyAlignment="1">
      <alignment horizontal="center" vertical="center"/>
    </xf>
    <xf numFmtId="0" fontId="2" fillId="7" borderId="51" xfId="0" applyNumberFormat="1" applyFont="1" applyFill="1" applyBorder="1" applyAlignment="1">
      <alignment horizontal="center" vertical="center"/>
    </xf>
    <xf numFmtId="0" fontId="2" fillId="7" borderId="52" xfId="0" applyNumberFormat="1" applyFont="1" applyFill="1" applyBorder="1" applyAlignment="1">
      <alignment horizontal="center" vertical="center"/>
    </xf>
    <xf numFmtId="0" fontId="2" fillId="7" borderId="53" xfId="0" applyNumberFormat="1" applyFont="1" applyFill="1" applyBorder="1" applyAlignment="1">
      <alignment horizontal="center" vertical="center"/>
    </xf>
    <xf numFmtId="0" fontId="2" fillId="7" borderId="31" xfId="0" applyNumberFormat="1" applyFont="1" applyFill="1" applyBorder="1" applyAlignment="1">
      <alignment horizontal="center" vertical="center"/>
    </xf>
    <xf numFmtId="0" fontId="2" fillId="7" borderId="48" xfId="0" applyNumberFormat="1" applyFont="1" applyFill="1" applyBorder="1" applyAlignment="1">
      <alignment horizontal="center" vertical="center"/>
    </xf>
    <xf numFmtId="0" fontId="2" fillId="7" borderId="32" xfId="0" applyNumberFormat="1" applyFont="1" applyFill="1" applyBorder="1" applyAlignment="1">
      <alignment horizontal="center" vertical="center"/>
    </xf>
    <xf numFmtId="0" fontId="9" fillId="5" borderId="24" xfId="0" applyNumberFormat="1" applyFont="1" applyFill="1" applyBorder="1" applyAlignment="1">
      <alignment horizontal="center" vertical="center"/>
    </xf>
    <xf numFmtId="0" fontId="9" fillId="5" borderId="25" xfId="0" applyNumberFormat="1" applyFont="1" applyFill="1" applyBorder="1" applyAlignment="1">
      <alignment horizontal="center" vertical="center"/>
    </xf>
    <xf numFmtId="0" fontId="9" fillId="5" borderId="26" xfId="0" applyNumberFormat="1" applyFont="1" applyFill="1" applyBorder="1" applyAlignment="1">
      <alignment horizontal="center" vertical="center"/>
    </xf>
    <xf numFmtId="1" fontId="2" fillId="9" borderId="33" xfId="0" applyNumberFormat="1" applyFont="1" applyFill="1" applyBorder="1" applyAlignment="1" applyProtection="1">
      <alignment horizontal="center" vertical="center"/>
    </xf>
    <xf numFmtId="1" fontId="2" fillId="9" borderId="57" xfId="0" applyNumberFormat="1" applyFont="1" applyFill="1" applyBorder="1" applyAlignment="1" applyProtection="1">
      <alignment horizontal="center" vertical="center"/>
    </xf>
    <xf numFmtId="1" fontId="2" fillId="9" borderId="34" xfId="0" applyNumberFormat="1" applyFont="1" applyFill="1" applyBorder="1" applyAlignment="1" applyProtection="1">
      <alignment horizontal="center" vertical="center"/>
    </xf>
    <xf numFmtId="165" fontId="13" fillId="3" borderId="63" xfId="0" applyNumberFormat="1" applyFont="1" applyFill="1" applyBorder="1" applyAlignment="1">
      <alignment horizontal="center" vertical="center"/>
    </xf>
    <xf numFmtId="165" fontId="13" fillId="3" borderId="0" xfId="0" applyNumberFormat="1" applyFont="1" applyFill="1" applyBorder="1" applyAlignment="1">
      <alignment horizontal="center" vertical="center"/>
    </xf>
    <xf numFmtId="0" fontId="9" fillId="5" borderId="24" xfId="0" applyNumberFormat="1" applyFont="1" applyFill="1" applyBorder="1" applyAlignment="1" applyProtection="1">
      <alignment horizontal="center" vertical="center"/>
    </xf>
    <xf numFmtId="0" fontId="9" fillId="5" borderId="25" xfId="0" applyNumberFormat="1" applyFont="1" applyFill="1" applyBorder="1" applyAlignment="1" applyProtection="1">
      <alignment horizontal="center" vertical="center"/>
    </xf>
    <xf numFmtId="0" fontId="9" fillId="5" borderId="26" xfId="0" applyNumberFormat="1" applyFont="1" applyFill="1" applyBorder="1" applyAlignment="1" applyProtection="1">
      <alignment horizontal="center" vertical="center"/>
    </xf>
    <xf numFmtId="1" fontId="2" fillId="7" borderId="27" xfId="0" applyNumberFormat="1" applyFont="1" applyFill="1" applyBorder="1" applyAlignment="1" applyProtection="1">
      <alignment horizontal="center" vertical="center"/>
    </xf>
    <xf numFmtId="1" fontId="2" fillId="7" borderId="28" xfId="0" applyNumberFormat="1" applyFont="1" applyFill="1" applyBorder="1" applyAlignment="1" applyProtection="1">
      <alignment horizontal="center" vertical="center"/>
    </xf>
    <xf numFmtId="1" fontId="2" fillId="7" borderId="30" xfId="0" applyNumberFormat="1" applyFont="1" applyFill="1" applyBorder="1" applyAlignment="1" applyProtection="1">
      <alignment horizontal="center" vertical="center"/>
    </xf>
    <xf numFmtId="0" fontId="0" fillId="0" borderId="0" xfId="0" applyBorder="1" applyAlignment="1">
      <alignment horizontal="center" vertical="center"/>
    </xf>
    <xf numFmtId="0" fontId="9" fillId="5" borderId="105" xfId="0" applyFont="1" applyFill="1" applyBorder="1" applyAlignment="1">
      <alignment horizontal="center" vertical="center" wrapText="1"/>
    </xf>
    <xf numFmtId="0" fontId="9" fillId="5" borderId="105" xfId="0" applyNumberFormat="1" applyFont="1" applyFill="1" applyBorder="1" applyAlignment="1" applyProtection="1">
      <alignment horizontal="center" vertical="center" wrapText="1"/>
    </xf>
    <xf numFmtId="0" fontId="9" fillId="5" borderId="105" xfId="0" applyNumberFormat="1" applyFont="1" applyFill="1" applyBorder="1" applyAlignment="1">
      <alignment horizontal="center" vertical="center" wrapText="1"/>
    </xf>
    <xf numFmtId="0" fontId="0" fillId="0" borderId="141" xfId="0" applyBorder="1" applyAlignment="1">
      <alignment horizontal="center" vertical="center"/>
    </xf>
    <xf numFmtId="0" fontId="0" fillId="0" borderId="150" xfId="0" applyBorder="1" applyAlignment="1">
      <alignment horizontal="center" vertical="center"/>
    </xf>
    <xf numFmtId="0" fontId="27" fillId="4" borderId="0" xfId="0" applyFont="1" applyFill="1" applyBorder="1" applyAlignment="1">
      <alignment horizontal="left" vertical="center" indent="3"/>
    </xf>
    <xf numFmtId="0" fontId="39" fillId="15" borderId="0" xfId="0" applyFont="1" applyFill="1" applyAlignment="1">
      <alignment horizontal="center" vertical="center"/>
    </xf>
    <xf numFmtId="0" fontId="38" fillId="15" borderId="0" xfId="0" applyFont="1" applyFill="1" applyAlignment="1">
      <alignment horizontal="center" vertical="center" textRotation="90" wrapText="1"/>
    </xf>
    <xf numFmtId="10" fontId="0" fillId="0" borderId="148" xfId="0" applyNumberFormat="1" applyBorder="1" applyAlignment="1">
      <alignment horizontal="center" vertical="center" wrapText="1"/>
    </xf>
    <xf numFmtId="0" fontId="0" fillId="0" borderId="142" xfId="0" applyNumberFormat="1" applyBorder="1" applyAlignment="1">
      <alignment horizontal="center" vertical="center" wrapText="1"/>
    </xf>
    <xf numFmtId="10" fontId="0" fillId="0" borderId="150" xfId="0" applyNumberFormat="1" applyBorder="1" applyAlignment="1">
      <alignment horizontal="center" vertical="center" wrapText="1"/>
    </xf>
    <xf numFmtId="0" fontId="0" fillId="0" borderId="143" xfId="0" applyNumberFormat="1" applyBorder="1" applyAlignment="1">
      <alignment horizontal="center" vertical="center" wrapText="1"/>
    </xf>
    <xf numFmtId="10" fontId="0" fillId="0" borderId="145" xfId="0" applyNumberFormat="1" applyBorder="1" applyAlignment="1">
      <alignment horizontal="center" vertical="center" wrapText="1"/>
    </xf>
    <xf numFmtId="10" fontId="0" fillId="0" borderId="146" xfId="0" applyNumberFormat="1" applyBorder="1" applyAlignment="1">
      <alignment horizontal="center" vertical="center" wrapText="1"/>
    </xf>
    <xf numFmtId="0" fontId="0" fillId="0" borderId="146" xfId="0" applyNumberFormat="1" applyBorder="1" applyAlignment="1">
      <alignment horizontal="center" vertical="center" wrapText="1"/>
    </xf>
    <xf numFmtId="0" fontId="39" fillId="15" borderId="0" xfId="0" applyNumberFormat="1" applyFont="1" applyFill="1" applyAlignment="1">
      <alignment horizontal="center" vertical="center"/>
    </xf>
    <xf numFmtId="10" fontId="0" fillId="0" borderId="141" xfId="0" applyNumberFormat="1" applyBorder="1" applyAlignment="1">
      <alignment horizontal="center" vertical="center" wrapText="1"/>
    </xf>
    <xf numFmtId="0" fontId="0" fillId="0" borderId="152" xfId="0" applyNumberFormat="1" applyBorder="1" applyAlignment="1">
      <alignment horizontal="center" vertical="center" wrapText="1"/>
    </xf>
    <xf numFmtId="0" fontId="38" fillId="15" borderId="0" xfId="0" applyNumberFormat="1" applyFont="1" applyFill="1" applyAlignment="1">
      <alignment horizontal="center" vertical="center" textRotation="90" wrapText="1"/>
    </xf>
    <xf numFmtId="0" fontId="9" fillId="5" borderId="120" xfId="0" applyFont="1" applyFill="1" applyBorder="1" applyAlignment="1">
      <alignment horizontal="center" vertical="center" wrapText="1"/>
    </xf>
    <xf numFmtId="0" fontId="9" fillId="5" borderId="122" xfId="0" applyFont="1" applyFill="1" applyBorder="1" applyAlignment="1">
      <alignment horizontal="center" vertical="center" wrapText="1"/>
    </xf>
    <xf numFmtId="0" fontId="9" fillId="5" borderId="121" xfId="0" applyFont="1" applyFill="1" applyBorder="1" applyAlignment="1">
      <alignment horizontal="center" vertical="center" wrapText="1"/>
    </xf>
    <xf numFmtId="0" fontId="8" fillId="11" borderId="10" xfId="0" applyFont="1" applyFill="1" applyBorder="1" applyAlignment="1">
      <alignment horizontal="center" vertical="center" textRotation="90"/>
    </xf>
    <xf numFmtId="0" fontId="8" fillId="11" borderId="94" xfId="0" applyFont="1" applyFill="1" applyBorder="1" applyAlignment="1">
      <alignment horizontal="center" vertical="center" textRotation="90"/>
    </xf>
    <xf numFmtId="0" fontId="9" fillId="5" borderId="106" xfId="0" applyNumberFormat="1" applyFont="1" applyFill="1" applyBorder="1" applyAlignment="1" applyProtection="1">
      <alignment horizontal="center" vertical="center" wrapText="1"/>
      <protection locked="0"/>
    </xf>
    <xf numFmtId="0" fontId="9" fillId="5" borderId="105" xfId="0" applyNumberFormat="1" applyFont="1" applyFill="1" applyBorder="1" applyAlignment="1" applyProtection="1">
      <alignment horizontal="center" vertical="center" wrapText="1"/>
      <protection locked="0"/>
    </xf>
    <xf numFmtId="0" fontId="9" fillId="5" borderId="107" xfId="0" applyNumberFormat="1" applyFont="1" applyFill="1" applyBorder="1" applyAlignment="1" applyProtection="1">
      <alignment horizontal="center" vertical="center" wrapText="1"/>
      <protection locked="0"/>
    </xf>
    <xf numFmtId="0" fontId="9" fillId="5" borderId="138" xfId="0" applyNumberFormat="1" applyFont="1" applyFill="1" applyBorder="1" applyAlignment="1" applyProtection="1">
      <alignment horizontal="center" vertical="center" wrapText="1"/>
      <protection locked="0"/>
    </xf>
    <xf numFmtId="0" fontId="9" fillId="5" borderId="0" xfId="0" applyNumberFormat="1" applyFont="1" applyFill="1" applyBorder="1" applyAlignment="1" applyProtection="1">
      <alignment horizontal="center" vertical="center" wrapText="1"/>
      <protection locked="0"/>
    </xf>
    <xf numFmtId="0" fontId="9" fillId="5" borderId="139" xfId="0" applyNumberFormat="1" applyFont="1" applyFill="1" applyBorder="1" applyAlignment="1" applyProtection="1">
      <alignment horizontal="center" vertical="center" wrapText="1"/>
      <protection locked="0"/>
    </xf>
    <xf numFmtId="0" fontId="9" fillId="5" borderId="137" xfId="0" applyNumberFormat="1" applyFont="1" applyFill="1" applyBorder="1" applyAlignment="1" applyProtection="1">
      <alignment horizontal="center" vertical="center" wrapText="1"/>
      <protection locked="0"/>
    </xf>
    <xf numFmtId="168" fontId="17" fillId="2" borderId="0" xfId="0" applyNumberFormat="1" applyFont="1" applyFill="1" applyBorder="1" applyAlignment="1">
      <alignment horizontal="center" vertical="center" textRotation="90"/>
    </xf>
    <xf numFmtId="172" fontId="21" fillId="6" borderId="98" xfId="0" applyNumberFormat="1" applyFont="1" applyFill="1" applyBorder="1" applyAlignment="1">
      <alignment horizontal="center" vertical="center" wrapText="1"/>
    </xf>
    <xf numFmtId="172" fontId="21" fillId="6" borderId="99" xfId="0" applyNumberFormat="1" applyFont="1" applyFill="1" applyBorder="1" applyAlignment="1">
      <alignment horizontal="center" vertical="center" wrapText="1"/>
    </xf>
    <xf numFmtId="172" fontId="21" fillId="6" borderId="100" xfId="0" applyNumberFormat="1" applyFont="1" applyFill="1" applyBorder="1" applyAlignment="1">
      <alignment horizontal="center" vertical="center" wrapText="1"/>
    </xf>
    <xf numFmtId="9" fontId="21" fillId="6" borderId="31" xfId="0" applyNumberFormat="1" applyFont="1" applyFill="1" applyBorder="1" applyAlignment="1">
      <alignment horizontal="center" vertical="center" wrapText="1"/>
    </xf>
    <xf numFmtId="9" fontId="21" fillId="6" borderId="48" xfId="0" applyNumberFormat="1" applyFont="1" applyFill="1" applyBorder="1" applyAlignment="1">
      <alignment horizontal="center" vertical="center" wrapText="1"/>
    </xf>
    <xf numFmtId="9" fontId="21" fillId="6" borderId="32" xfId="0" applyNumberFormat="1" applyFont="1" applyFill="1" applyBorder="1" applyAlignment="1">
      <alignment horizontal="center" vertical="center" wrapText="1"/>
    </xf>
    <xf numFmtId="171" fontId="21" fillId="6" borderId="31" xfId="0" applyNumberFormat="1" applyFont="1" applyFill="1" applyBorder="1" applyAlignment="1">
      <alignment horizontal="center" vertical="center" wrapText="1"/>
    </xf>
    <xf numFmtId="171" fontId="21" fillId="6" borderId="48" xfId="0" applyNumberFormat="1" applyFont="1" applyFill="1" applyBorder="1" applyAlignment="1">
      <alignment horizontal="center" vertical="center" wrapText="1"/>
    </xf>
    <xf numFmtId="171" fontId="21" fillId="6" borderId="32" xfId="0" applyNumberFormat="1" applyFont="1" applyFill="1" applyBorder="1" applyAlignment="1">
      <alignment horizontal="center" vertical="center" wrapText="1"/>
    </xf>
    <xf numFmtId="172" fontId="21" fillId="6" borderId="88" xfId="0" applyNumberFormat="1" applyFont="1" applyFill="1" applyBorder="1" applyAlignment="1">
      <alignment horizontal="center" vertical="center" wrapText="1"/>
    </xf>
    <xf numFmtId="172" fontId="21" fillId="6" borderId="91" xfId="0" applyNumberFormat="1" applyFont="1" applyFill="1" applyBorder="1" applyAlignment="1">
      <alignment horizontal="center" vertical="center" wrapText="1"/>
    </xf>
    <xf numFmtId="172" fontId="21" fillId="6" borderId="89" xfId="0" applyNumberFormat="1" applyFont="1" applyFill="1" applyBorder="1" applyAlignment="1">
      <alignment horizontal="center" vertical="center" wrapText="1"/>
    </xf>
    <xf numFmtId="0" fontId="18" fillId="5" borderId="24" xfId="0" applyNumberFormat="1" applyFont="1" applyFill="1" applyBorder="1" applyAlignment="1">
      <alignment horizontal="center" vertical="center" wrapText="1"/>
    </xf>
    <xf numFmtId="0" fontId="18" fillId="5" borderId="26" xfId="0" applyNumberFormat="1" applyFont="1" applyFill="1" applyBorder="1" applyAlignment="1">
      <alignment horizontal="center" vertical="center" wrapText="1"/>
    </xf>
    <xf numFmtId="173" fontId="20" fillId="0" borderId="24" xfId="0" applyNumberFormat="1" applyFont="1" applyBorder="1" applyAlignment="1">
      <alignment horizontal="center" vertical="center" wrapText="1"/>
    </xf>
    <xf numFmtId="173" fontId="20" fillId="0" borderId="26" xfId="0" applyNumberFormat="1" applyFont="1" applyBorder="1" applyAlignment="1">
      <alignment horizontal="center" vertical="center" wrapText="1"/>
    </xf>
    <xf numFmtId="0" fontId="25" fillId="5" borderId="24" xfId="0" applyNumberFormat="1" applyFont="1" applyFill="1" applyBorder="1" applyAlignment="1">
      <alignment horizontal="center" vertical="center" wrapText="1"/>
    </xf>
    <xf numFmtId="0" fontId="25" fillId="5" borderId="25" xfId="0" applyNumberFormat="1" applyFont="1" applyFill="1" applyBorder="1" applyAlignment="1">
      <alignment horizontal="center" vertical="center" wrapText="1"/>
    </xf>
    <xf numFmtId="0" fontId="25" fillId="5" borderId="26" xfId="0" applyNumberFormat="1" applyFont="1" applyFill="1" applyBorder="1" applyAlignment="1">
      <alignment horizontal="center" vertical="center" wrapText="1"/>
    </xf>
    <xf numFmtId="0" fontId="22" fillId="0" borderId="97" xfId="0" applyNumberFormat="1" applyFont="1" applyBorder="1" applyAlignment="1">
      <alignment horizontal="left" vertical="center" wrapText="1" indent="1"/>
    </xf>
    <xf numFmtId="0" fontId="22" fillId="0" borderId="86" xfId="0" applyNumberFormat="1" applyFont="1" applyBorder="1" applyAlignment="1">
      <alignment horizontal="left" vertical="center" wrapText="1" indent="1"/>
    </xf>
    <xf numFmtId="0" fontId="22" fillId="0" borderId="87" xfId="0" applyNumberFormat="1" applyFont="1" applyBorder="1" applyAlignment="1">
      <alignment horizontal="left" vertical="center" wrapText="1" indent="1"/>
    </xf>
    <xf numFmtId="0" fontId="22" fillId="0" borderId="95" xfId="0" applyNumberFormat="1" applyFont="1" applyBorder="1" applyAlignment="1">
      <alignment horizontal="left" vertical="center" wrapText="1" indent="1"/>
    </xf>
    <xf numFmtId="0" fontId="22" fillId="0" borderId="48" xfId="0" applyNumberFormat="1" applyFont="1" applyBorder="1" applyAlignment="1">
      <alignment horizontal="left" vertical="center" wrapText="1" indent="1"/>
    </xf>
    <xf numFmtId="0" fontId="22" fillId="0" borderId="32" xfId="0" applyNumberFormat="1" applyFont="1" applyBorder="1" applyAlignment="1">
      <alignment horizontal="left" vertical="center" wrapText="1" indent="1"/>
    </xf>
    <xf numFmtId="0" fontId="22" fillId="0" borderId="96" xfId="0" applyNumberFormat="1" applyFont="1" applyBorder="1" applyAlignment="1">
      <alignment horizontal="left" vertical="center" wrapText="1" indent="1"/>
    </xf>
    <xf numFmtId="0" fontId="22" fillId="0" borderId="57" xfId="0" applyNumberFormat="1" applyFont="1" applyBorder="1" applyAlignment="1">
      <alignment horizontal="left" vertical="center" wrapText="1" indent="1"/>
    </xf>
    <xf numFmtId="0" fontId="22" fillId="0" borderId="34" xfId="0" applyNumberFormat="1" applyFont="1" applyBorder="1" applyAlignment="1">
      <alignment horizontal="left" vertical="center" wrapText="1" indent="1"/>
    </xf>
    <xf numFmtId="175" fontId="17" fillId="2" borderId="0" xfId="0" applyNumberFormat="1" applyFont="1" applyFill="1" applyBorder="1" applyAlignment="1">
      <alignment horizontal="center" vertical="center" textRotation="90"/>
    </xf>
    <xf numFmtId="170" fontId="19" fillId="7" borderId="47" xfId="0" applyNumberFormat="1" applyFont="1" applyFill="1" applyBorder="1" applyAlignment="1">
      <alignment horizontal="right" vertical="center" wrapText="1" indent="1"/>
    </xf>
    <xf numFmtId="170" fontId="19" fillId="7" borderId="50" xfId="0" applyNumberFormat="1" applyFont="1" applyFill="1" applyBorder="1" applyAlignment="1">
      <alignment horizontal="right" vertical="center" wrapText="1" indent="1"/>
    </xf>
    <xf numFmtId="177" fontId="17" fillId="3" borderId="0" xfId="0" applyNumberFormat="1" applyFont="1" applyFill="1" applyBorder="1" applyAlignment="1">
      <alignment horizontal="center" vertical="center"/>
    </xf>
    <xf numFmtId="173" fontId="30" fillId="0" borderId="63" xfId="0" applyNumberFormat="1" applyFont="1" applyBorder="1" applyAlignment="1">
      <alignment horizontal="left" vertical="top" wrapText="1" indent="2"/>
    </xf>
    <xf numFmtId="173" fontId="30" fillId="0" borderId="0" xfId="0" applyNumberFormat="1" applyFont="1" applyBorder="1" applyAlignment="1">
      <alignment horizontal="left" vertical="top" wrapText="1" indent="2"/>
    </xf>
    <xf numFmtId="173" fontId="30" fillId="0" borderId="133" xfId="0" applyNumberFormat="1" applyFont="1" applyBorder="1" applyAlignment="1">
      <alignment horizontal="left" vertical="top" wrapText="1" indent="2"/>
    </xf>
    <xf numFmtId="173" fontId="30" fillId="0" borderId="101" xfId="0" applyNumberFormat="1" applyFont="1" applyBorder="1" applyAlignment="1">
      <alignment horizontal="left" vertical="top" wrapText="1" indent="2"/>
    </xf>
    <xf numFmtId="173" fontId="30" fillId="0" borderId="104" xfId="0" applyNumberFormat="1" applyFont="1" applyBorder="1" applyAlignment="1">
      <alignment horizontal="left" vertical="top" wrapText="1" indent="2"/>
    </xf>
    <xf numFmtId="173" fontId="30" fillId="0" borderId="102" xfId="0" applyNumberFormat="1" applyFont="1" applyBorder="1" applyAlignment="1">
      <alignment horizontal="left" vertical="top" wrapText="1" indent="2"/>
    </xf>
    <xf numFmtId="173" fontId="20" fillId="6" borderId="47" xfId="0" applyNumberFormat="1" applyFont="1" applyFill="1" applyBorder="1" applyAlignment="1">
      <alignment horizontal="center" vertical="center" wrapText="1"/>
    </xf>
    <xf numFmtId="173" fontId="20" fillId="6" borderId="50" xfId="0" applyNumberFormat="1" applyFont="1" applyFill="1" applyBorder="1" applyAlignment="1">
      <alignment horizontal="center" vertical="center" wrapText="1"/>
    </xf>
    <xf numFmtId="176" fontId="26" fillId="4" borderId="0" xfId="0" applyNumberFormat="1" applyFont="1" applyFill="1" applyAlignment="1">
      <alignment horizontal="left" vertical="center" indent="3"/>
    </xf>
    <xf numFmtId="0" fontId="18" fillId="5" borderId="24" xfId="0" applyNumberFormat="1" applyFont="1" applyFill="1" applyBorder="1" applyAlignment="1">
      <alignment horizontal="center" vertical="center"/>
    </xf>
    <xf numFmtId="0" fontId="18" fillId="5" borderId="26" xfId="0" applyNumberFormat="1" applyFont="1" applyFill="1" applyBorder="1" applyAlignment="1">
      <alignment horizontal="center" vertical="center"/>
    </xf>
    <xf numFmtId="170" fontId="19" fillId="7" borderId="24" xfId="0" applyNumberFormat="1" applyFont="1" applyFill="1" applyBorder="1" applyAlignment="1">
      <alignment horizontal="right" vertical="center" wrapText="1" indent="1"/>
    </xf>
    <xf numFmtId="170" fontId="19" fillId="7" borderId="26" xfId="0" applyNumberFormat="1" applyFont="1" applyFill="1" applyBorder="1" applyAlignment="1">
      <alignment horizontal="right" vertical="center" wrapText="1" indent="1"/>
    </xf>
    <xf numFmtId="170" fontId="19" fillId="7" borderId="128" xfId="0" applyNumberFormat="1" applyFont="1" applyFill="1" applyBorder="1" applyAlignment="1">
      <alignment horizontal="right" vertical="center" wrapText="1" indent="1"/>
    </xf>
    <xf numFmtId="170" fontId="19" fillId="7" borderId="129" xfId="0" applyNumberFormat="1" applyFont="1" applyFill="1" applyBorder="1" applyAlignment="1">
      <alignment horizontal="right" vertical="center" wrapText="1" indent="1"/>
    </xf>
    <xf numFmtId="10" fontId="22" fillId="0" borderId="97" xfId="0" applyNumberFormat="1" applyFont="1" applyBorder="1" applyAlignment="1">
      <alignment horizontal="left" vertical="center" wrapText="1" indent="1"/>
    </xf>
    <xf numFmtId="10" fontId="22" fillId="0" borderId="96" xfId="0" applyNumberFormat="1" applyFont="1" applyBorder="1" applyAlignment="1">
      <alignment horizontal="left" vertical="center" wrapText="1" indent="1"/>
    </xf>
    <xf numFmtId="10" fontId="22" fillId="0" borderId="95" xfId="0" applyNumberFormat="1" applyFont="1" applyBorder="1" applyAlignment="1">
      <alignment horizontal="left" vertical="center" wrapText="1" indent="1"/>
    </xf>
    <xf numFmtId="168" fontId="9" fillId="5" borderId="106" xfId="0" applyNumberFormat="1" applyFont="1" applyFill="1" applyBorder="1" applyAlignment="1" applyProtection="1">
      <alignment horizontal="center" vertical="center" wrapText="1"/>
      <protection locked="0"/>
    </xf>
    <xf numFmtId="168" fontId="9" fillId="5" borderId="105" xfId="0" applyNumberFormat="1" applyFont="1" applyFill="1" applyBorder="1" applyAlignment="1" applyProtection="1">
      <alignment horizontal="center" vertical="center" wrapText="1"/>
      <protection locked="0"/>
    </xf>
    <xf numFmtId="168" fontId="9" fillId="5" borderId="107" xfId="0" applyNumberFormat="1" applyFont="1" applyFill="1" applyBorder="1" applyAlignment="1" applyProtection="1">
      <alignment horizontal="center" vertical="center" wrapText="1"/>
      <protection locked="0"/>
    </xf>
    <xf numFmtId="0" fontId="9" fillId="3" borderId="1" xfId="0" applyFont="1" applyFill="1" applyBorder="1" applyAlignment="1">
      <alignment horizontal="left" vertical="center" indent="1"/>
    </xf>
    <xf numFmtId="0" fontId="9" fillId="3" borderId="58" xfId="0" applyFont="1" applyFill="1" applyBorder="1" applyAlignment="1">
      <alignment horizontal="left" vertical="center" indent="1"/>
    </xf>
    <xf numFmtId="0" fontId="9" fillId="3" borderId="2" xfId="0" applyFont="1" applyFill="1" applyBorder="1" applyAlignment="1">
      <alignment horizontal="left" vertical="center" indent="1"/>
    </xf>
    <xf numFmtId="0" fontId="9" fillId="3" borderId="14" xfId="0" applyFont="1" applyFill="1" applyBorder="1" applyAlignment="1">
      <alignment horizontal="left" vertical="center" indent="1"/>
    </xf>
    <xf numFmtId="0" fontId="10" fillId="5" borderId="71" xfId="0" applyFont="1" applyFill="1" applyBorder="1" applyAlignment="1">
      <alignment horizontal="center" vertical="center"/>
    </xf>
    <xf numFmtId="0" fontId="10" fillId="5" borderId="72" xfId="0" applyFont="1" applyFill="1" applyBorder="1" applyAlignment="1">
      <alignment horizontal="center" vertical="center"/>
    </xf>
    <xf numFmtId="0" fontId="10" fillId="5" borderId="73" xfId="0" applyFont="1" applyFill="1" applyBorder="1" applyAlignment="1">
      <alignment horizontal="center" vertical="center"/>
    </xf>
    <xf numFmtId="0" fontId="12" fillId="0" borderId="70" xfId="0" applyFont="1" applyBorder="1" applyAlignment="1" applyProtection="1">
      <alignment horizontal="left" vertical="center" wrapText="1" indent="2"/>
      <protection locked="0"/>
    </xf>
    <xf numFmtId="0" fontId="12" fillId="0" borderId="71" xfId="0" applyFont="1" applyBorder="1" applyAlignment="1" applyProtection="1">
      <alignment horizontal="left" vertical="center" wrapText="1" indent="2"/>
      <protection locked="0"/>
    </xf>
    <xf numFmtId="0" fontId="12" fillId="0" borderId="72" xfId="0" applyFont="1" applyBorder="1" applyAlignment="1" applyProtection="1">
      <alignment horizontal="left" vertical="center" wrapText="1" indent="2"/>
      <protection locked="0"/>
    </xf>
    <xf numFmtId="0" fontId="12" fillId="0" borderId="73" xfId="0" applyFont="1" applyBorder="1" applyAlignment="1" applyProtection="1">
      <alignment horizontal="left" vertical="center" wrapText="1" indent="2"/>
      <protection locked="0"/>
    </xf>
  </cellXfs>
  <cellStyles count="6">
    <cellStyle name="Followed Hyperlink" xfId="2" builtinId="9" hidden="1"/>
    <cellStyle name="Followed Hyperlink" xfId="3" builtinId="9" hidden="1"/>
    <cellStyle name="Followed Hyperlink" xfId="4" builtinId="9" hidden="1"/>
    <cellStyle name="Followed Hyperlink" xfId="5" builtinId="9" hidden="1"/>
    <cellStyle name="Hyperlink" xfId="1" builtinId="8"/>
    <cellStyle name="Normal" xfId="0" builtinId="0"/>
  </cellStyles>
  <dxfs count="157">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7" tint="0.79998168889431442"/>
        </patternFill>
      </fill>
    </dxf>
    <dxf>
      <fill>
        <patternFill>
          <bgColor rgb="FFFFFAEF"/>
        </patternFill>
      </fill>
    </dxf>
  </dxfs>
  <tableStyles count="0" defaultTableStyle="TableStyleMedium2" defaultPivotStyle="PivotStyleLight16"/>
  <colors>
    <mruColors>
      <color rgb="FF800F20"/>
      <color rgb="FF545557"/>
      <color rgb="FFFFFAEF"/>
      <color rgb="FFFFF9E9"/>
      <color rgb="FFCCCCCC"/>
      <color rgb="FFB3B3B3"/>
      <color rgb="FF999A9C"/>
      <color rgb="FF2C2C2C"/>
      <color rgb="FFCF000F"/>
      <color rgb="FF0909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ANALYSIS!$C$5</c:f>
              <c:strCache>
                <c:ptCount val="1"/>
                <c:pt idx="0">
                  <c:v>REPS</c:v>
                </c:pt>
              </c:strCache>
            </c:strRef>
          </c:tx>
          <c:spPr>
            <a:ln w="28575" cap="rnd">
              <a:solidFill>
                <a:schemeClr val="accent1"/>
              </a:solidFill>
              <a:round/>
            </a:ln>
            <a:effectLst/>
          </c:spPr>
          <c:marker>
            <c:symbol val="none"/>
          </c:marker>
          <c:cat>
            <c:numRef>
              <c:f>ANALYSIS!$B$6:$B$12</c:f>
              <c:numCache>
                <c:formatCode>"WEEK "0</c:formatCode>
                <c:ptCount val="7"/>
                <c:pt idx="0">
                  <c:v>1</c:v>
                </c:pt>
                <c:pt idx="1">
                  <c:v>2</c:v>
                </c:pt>
                <c:pt idx="2">
                  <c:v>3</c:v>
                </c:pt>
                <c:pt idx="3">
                  <c:v>4</c:v>
                </c:pt>
                <c:pt idx="4">
                  <c:v>5</c:v>
                </c:pt>
                <c:pt idx="5">
                  <c:v>6</c:v>
                </c:pt>
                <c:pt idx="6">
                  <c:v>7</c:v>
                </c:pt>
              </c:numCache>
            </c:numRef>
          </c:cat>
          <c:val>
            <c:numRef>
              <c:f>ANALYSIS!$C$6:$C$12</c:f>
              <c:numCache>
                <c:formatCode>0" REPS"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A-30B0-994A-84C4-50A973434A03}"/>
            </c:ext>
          </c:extLst>
        </c:ser>
        <c:dLbls>
          <c:showLegendKey val="0"/>
          <c:showVal val="0"/>
          <c:showCatName val="0"/>
          <c:showSerName val="0"/>
          <c:showPercent val="0"/>
          <c:showBubbleSize val="0"/>
        </c:dLbls>
        <c:smooth val="0"/>
        <c:axId val="855587408"/>
        <c:axId val="855496288"/>
      </c:lineChart>
      <c:catAx>
        <c:axId val="855587408"/>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5496288"/>
        <c:crosses val="autoZero"/>
        <c:auto val="1"/>
        <c:lblAlgn val="ctr"/>
        <c:lblOffset val="100"/>
        <c:noMultiLvlLbl val="0"/>
      </c:catAx>
      <c:valAx>
        <c:axId val="855496288"/>
        <c:scaling>
          <c:orientation val="minMax"/>
        </c:scaling>
        <c:delete val="0"/>
        <c:axPos val="l"/>
        <c:majorGridlines>
          <c:spPr>
            <a:ln w="9525" cap="flat" cmpd="sng" algn="ctr">
              <a:solidFill>
                <a:schemeClr val="tx1">
                  <a:lumMod val="15000"/>
                  <a:lumOff val="85000"/>
                </a:schemeClr>
              </a:solidFill>
              <a:round/>
            </a:ln>
            <a:effectLst/>
          </c:spPr>
        </c:majorGridlines>
        <c:numFmt formatCode="0&quot; REP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85558740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ANALYSIS!$C$38</c:f>
              <c:strCache>
                <c:ptCount val="1"/>
                <c:pt idx="0">
                  <c:v>REPS</c:v>
                </c:pt>
              </c:strCache>
            </c:strRef>
          </c:tx>
          <c:spPr>
            <a:ln w="28575" cap="rnd">
              <a:solidFill>
                <a:schemeClr val="accent1"/>
              </a:solidFill>
              <a:round/>
            </a:ln>
            <a:effectLst/>
          </c:spPr>
          <c:marker>
            <c:symbol val="none"/>
          </c:marker>
          <c:cat>
            <c:numRef>
              <c:f>ANALYSIS!$B$39:$B$45</c:f>
              <c:numCache>
                <c:formatCode>"WEEK "0</c:formatCode>
                <c:ptCount val="7"/>
                <c:pt idx="0">
                  <c:v>1</c:v>
                </c:pt>
                <c:pt idx="1">
                  <c:v>2</c:v>
                </c:pt>
                <c:pt idx="2">
                  <c:v>3</c:v>
                </c:pt>
                <c:pt idx="3">
                  <c:v>4</c:v>
                </c:pt>
                <c:pt idx="4">
                  <c:v>5</c:v>
                </c:pt>
                <c:pt idx="5">
                  <c:v>6</c:v>
                </c:pt>
                <c:pt idx="6">
                  <c:v>7</c:v>
                </c:pt>
              </c:numCache>
            </c:numRef>
          </c:cat>
          <c:val>
            <c:numRef>
              <c:f>ANALYSIS!$C$39:$C$45</c:f>
              <c:numCache>
                <c:formatCode>0" REPS"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96E-AD4E-8D65-73AD584DFA18}"/>
            </c:ext>
          </c:extLst>
        </c:ser>
        <c:dLbls>
          <c:showLegendKey val="0"/>
          <c:showVal val="0"/>
          <c:showCatName val="0"/>
          <c:showSerName val="0"/>
          <c:showPercent val="0"/>
          <c:showBubbleSize val="0"/>
        </c:dLbls>
        <c:smooth val="0"/>
        <c:axId val="991535888"/>
        <c:axId val="992338272"/>
      </c:lineChart>
      <c:catAx>
        <c:axId val="991535888"/>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2338272"/>
        <c:crosses val="autoZero"/>
        <c:auto val="1"/>
        <c:lblAlgn val="ctr"/>
        <c:lblOffset val="100"/>
        <c:noMultiLvlLbl val="0"/>
      </c:catAx>
      <c:valAx>
        <c:axId val="992338272"/>
        <c:scaling>
          <c:orientation val="minMax"/>
        </c:scaling>
        <c:delete val="0"/>
        <c:axPos val="l"/>
        <c:majorGridlines>
          <c:spPr>
            <a:ln w="9525" cap="flat" cmpd="sng" algn="ctr">
              <a:solidFill>
                <a:schemeClr val="tx1">
                  <a:lumMod val="15000"/>
                  <a:lumOff val="85000"/>
                </a:schemeClr>
              </a:solidFill>
              <a:round/>
            </a:ln>
            <a:effectLst/>
          </c:spPr>
        </c:majorGridlines>
        <c:numFmt formatCode="0&quot; REP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15358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ANALYSIS!$D$38</c:f>
              <c:strCache>
                <c:ptCount val="1"/>
                <c:pt idx="0">
                  <c:v>ESTIMATED ONE-REP MAX</c:v>
                </c:pt>
              </c:strCache>
            </c:strRef>
          </c:tx>
          <c:spPr>
            <a:ln w="28575" cap="rnd">
              <a:solidFill>
                <a:schemeClr val="accent1"/>
              </a:solidFill>
              <a:round/>
            </a:ln>
            <a:effectLst/>
          </c:spPr>
          <c:marker>
            <c:symbol val="none"/>
          </c:marker>
          <c:cat>
            <c:numRef>
              <c:f>ANALYSIS!$B$39:$B$45</c:f>
              <c:numCache>
                <c:formatCode>"WEEK "0</c:formatCode>
                <c:ptCount val="7"/>
                <c:pt idx="0">
                  <c:v>1</c:v>
                </c:pt>
                <c:pt idx="1">
                  <c:v>2</c:v>
                </c:pt>
                <c:pt idx="2">
                  <c:v>3</c:v>
                </c:pt>
                <c:pt idx="3">
                  <c:v>4</c:v>
                </c:pt>
                <c:pt idx="4">
                  <c:v>5</c:v>
                </c:pt>
                <c:pt idx="5">
                  <c:v>6</c:v>
                </c:pt>
                <c:pt idx="6">
                  <c:v>7</c:v>
                </c:pt>
              </c:numCache>
            </c:numRef>
          </c:cat>
          <c:val>
            <c:numRef>
              <c:f>ANALYSIS!$D$39:$D$45</c:f>
              <c:numCache>
                <c:formatCode>0" LBS"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5B85-AE44-BFCA-3D4DA223468C}"/>
            </c:ext>
          </c:extLst>
        </c:ser>
        <c:dLbls>
          <c:showLegendKey val="0"/>
          <c:showVal val="0"/>
          <c:showCatName val="0"/>
          <c:showSerName val="0"/>
          <c:showPercent val="0"/>
          <c:showBubbleSize val="0"/>
        </c:dLbls>
        <c:smooth val="0"/>
        <c:axId val="964089056"/>
        <c:axId val="964091376"/>
      </c:lineChart>
      <c:catAx>
        <c:axId val="964089056"/>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4091376"/>
        <c:crosses val="autoZero"/>
        <c:auto val="1"/>
        <c:lblAlgn val="ctr"/>
        <c:lblOffset val="100"/>
        <c:noMultiLvlLbl val="0"/>
      </c:catAx>
      <c:valAx>
        <c:axId val="964091376"/>
        <c:scaling>
          <c:orientation val="minMax"/>
        </c:scaling>
        <c:delete val="0"/>
        <c:axPos val="l"/>
        <c:majorGridlines>
          <c:spPr>
            <a:ln w="9525" cap="flat" cmpd="sng" algn="ctr">
              <a:solidFill>
                <a:schemeClr val="tx1">
                  <a:lumMod val="15000"/>
                  <a:lumOff val="85000"/>
                </a:schemeClr>
              </a:solidFill>
              <a:round/>
            </a:ln>
            <a:effectLst/>
          </c:spPr>
        </c:majorGridlines>
        <c:numFmt formatCode="0&quot; LB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408905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ANALYSIS!$E$38</c:f>
              <c:strCache>
                <c:ptCount val="1"/>
                <c:pt idx="0">
                  <c:v>AVERAGE INTENSITY</c:v>
                </c:pt>
              </c:strCache>
            </c:strRef>
          </c:tx>
          <c:spPr>
            <a:ln w="28575" cap="rnd">
              <a:solidFill>
                <a:schemeClr val="accent1"/>
              </a:solidFill>
              <a:round/>
            </a:ln>
            <a:effectLst/>
          </c:spPr>
          <c:marker>
            <c:symbol val="none"/>
          </c:marker>
          <c:cat>
            <c:numRef>
              <c:f>ANALYSIS!$B$39:$B$45</c:f>
              <c:numCache>
                <c:formatCode>"WEEK "0</c:formatCode>
                <c:ptCount val="7"/>
                <c:pt idx="0">
                  <c:v>1</c:v>
                </c:pt>
                <c:pt idx="1">
                  <c:v>2</c:v>
                </c:pt>
                <c:pt idx="2">
                  <c:v>3</c:v>
                </c:pt>
                <c:pt idx="3">
                  <c:v>4</c:v>
                </c:pt>
                <c:pt idx="4">
                  <c:v>5</c:v>
                </c:pt>
                <c:pt idx="5">
                  <c:v>6</c:v>
                </c:pt>
                <c:pt idx="6">
                  <c:v>7</c:v>
                </c:pt>
              </c:numCache>
            </c:numRef>
          </c:cat>
          <c:val>
            <c:numRef>
              <c:f>ANALYSIS!$E$39:$E$45</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2655-A544-8A65-CD4BFC967A90}"/>
            </c:ext>
          </c:extLst>
        </c:ser>
        <c:dLbls>
          <c:showLegendKey val="0"/>
          <c:showVal val="0"/>
          <c:showCatName val="0"/>
          <c:showSerName val="0"/>
          <c:showPercent val="0"/>
          <c:showBubbleSize val="0"/>
        </c:dLbls>
        <c:smooth val="0"/>
        <c:axId val="964070432"/>
        <c:axId val="964072752"/>
      </c:lineChart>
      <c:catAx>
        <c:axId val="96407043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4072752"/>
        <c:crosses val="autoZero"/>
        <c:auto val="1"/>
        <c:lblAlgn val="ctr"/>
        <c:lblOffset val="100"/>
        <c:noMultiLvlLbl val="0"/>
      </c:catAx>
      <c:valAx>
        <c:axId val="964072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40704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ANALYSIS!$C$49</c:f>
              <c:strCache>
                <c:ptCount val="1"/>
                <c:pt idx="0">
                  <c:v>REPS</c:v>
                </c:pt>
              </c:strCache>
            </c:strRef>
          </c:tx>
          <c:spPr>
            <a:ln w="28575" cap="rnd">
              <a:solidFill>
                <a:schemeClr val="accent1"/>
              </a:solidFill>
              <a:round/>
            </a:ln>
            <a:effectLst/>
          </c:spPr>
          <c:marker>
            <c:symbol val="none"/>
          </c:marker>
          <c:cat>
            <c:numRef>
              <c:f>ANALYSIS!$B$50:$B$56</c:f>
              <c:numCache>
                <c:formatCode>"WEEK "0</c:formatCode>
                <c:ptCount val="7"/>
                <c:pt idx="0">
                  <c:v>1</c:v>
                </c:pt>
                <c:pt idx="1">
                  <c:v>2</c:v>
                </c:pt>
                <c:pt idx="2">
                  <c:v>3</c:v>
                </c:pt>
                <c:pt idx="3">
                  <c:v>4</c:v>
                </c:pt>
                <c:pt idx="4">
                  <c:v>5</c:v>
                </c:pt>
                <c:pt idx="5">
                  <c:v>6</c:v>
                </c:pt>
                <c:pt idx="6">
                  <c:v>7</c:v>
                </c:pt>
              </c:numCache>
            </c:numRef>
          </c:cat>
          <c:val>
            <c:numRef>
              <c:f>ANALYSIS!$C$50:$C$56</c:f>
              <c:numCache>
                <c:formatCode>0" REPS"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DF2A-6346-8BEA-650FCF02260F}"/>
            </c:ext>
          </c:extLst>
        </c:ser>
        <c:dLbls>
          <c:showLegendKey val="0"/>
          <c:showVal val="0"/>
          <c:showCatName val="0"/>
          <c:showSerName val="0"/>
          <c:showPercent val="0"/>
          <c:showBubbleSize val="0"/>
        </c:dLbls>
        <c:smooth val="0"/>
        <c:axId val="964041296"/>
        <c:axId val="964043616"/>
      </c:lineChart>
      <c:catAx>
        <c:axId val="964041296"/>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4043616"/>
        <c:crosses val="autoZero"/>
        <c:auto val="1"/>
        <c:lblAlgn val="ctr"/>
        <c:lblOffset val="100"/>
        <c:noMultiLvlLbl val="0"/>
      </c:catAx>
      <c:valAx>
        <c:axId val="964043616"/>
        <c:scaling>
          <c:orientation val="minMax"/>
        </c:scaling>
        <c:delete val="0"/>
        <c:axPos val="l"/>
        <c:majorGridlines>
          <c:spPr>
            <a:ln w="9525" cap="flat" cmpd="sng" algn="ctr">
              <a:solidFill>
                <a:schemeClr val="tx1">
                  <a:lumMod val="15000"/>
                  <a:lumOff val="85000"/>
                </a:schemeClr>
              </a:solidFill>
              <a:round/>
            </a:ln>
            <a:effectLst/>
          </c:spPr>
        </c:majorGridlines>
        <c:numFmt formatCode="0&quot; REP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40412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ANALYSIS!$D$49</c:f>
              <c:strCache>
                <c:ptCount val="1"/>
                <c:pt idx="0">
                  <c:v>ESTIMATED ONE-REP MAX</c:v>
                </c:pt>
              </c:strCache>
            </c:strRef>
          </c:tx>
          <c:spPr>
            <a:ln w="28575" cap="rnd">
              <a:solidFill>
                <a:schemeClr val="accent1"/>
              </a:solidFill>
              <a:round/>
            </a:ln>
            <a:effectLst/>
          </c:spPr>
          <c:marker>
            <c:symbol val="none"/>
          </c:marker>
          <c:cat>
            <c:numRef>
              <c:f>ANALYSIS!$B$50:$B$56</c:f>
              <c:numCache>
                <c:formatCode>"WEEK "0</c:formatCode>
                <c:ptCount val="7"/>
                <c:pt idx="0">
                  <c:v>1</c:v>
                </c:pt>
                <c:pt idx="1">
                  <c:v>2</c:v>
                </c:pt>
                <c:pt idx="2">
                  <c:v>3</c:v>
                </c:pt>
                <c:pt idx="3">
                  <c:v>4</c:v>
                </c:pt>
                <c:pt idx="4">
                  <c:v>5</c:v>
                </c:pt>
                <c:pt idx="5">
                  <c:v>6</c:v>
                </c:pt>
                <c:pt idx="6">
                  <c:v>7</c:v>
                </c:pt>
              </c:numCache>
            </c:numRef>
          </c:cat>
          <c:val>
            <c:numRef>
              <c:f>ANALYSIS!$D$50:$D$56</c:f>
              <c:numCache>
                <c:formatCode>0" LBS"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94B-4C4E-9CDA-3AC6995412F2}"/>
            </c:ext>
          </c:extLst>
        </c:ser>
        <c:dLbls>
          <c:showLegendKey val="0"/>
          <c:showVal val="0"/>
          <c:showCatName val="0"/>
          <c:showSerName val="0"/>
          <c:showPercent val="0"/>
          <c:showBubbleSize val="0"/>
        </c:dLbls>
        <c:smooth val="0"/>
        <c:axId val="963996368"/>
        <c:axId val="963998688"/>
      </c:lineChart>
      <c:catAx>
        <c:axId val="963996368"/>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3998688"/>
        <c:crosses val="autoZero"/>
        <c:auto val="1"/>
        <c:lblAlgn val="ctr"/>
        <c:lblOffset val="100"/>
        <c:noMultiLvlLbl val="0"/>
      </c:catAx>
      <c:valAx>
        <c:axId val="963998688"/>
        <c:scaling>
          <c:orientation val="minMax"/>
        </c:scaling>
        <c:delete val="0"/>
        <c:axPos val="l"/>
        <c:majorGridlines>
          <c:spPr>
            <a:ln w="9525" cap="flat" cmpd="sng" algn="ctr">
              <a:solidFill>
                <a:schemeClr val="tx1">
                  <a:lumMod val="15000"/>
                  <a:lumOff val="85000"/>
                </a:schemeClr>
              </a:solidFill>
              <a:round/>
            </a:ln>
            <a:effectLst/>
          </c:spPr>
        </c:majorGridlines>
        <c:numFmt formatCode="0&quot; LB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39963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ANALYSIS!$E$49</c:f>
              <c:strCache>
                <c:ptCount val="1"/>
                <c:pt idx="0">
                  <c:v>AVERAGE INTENSITY</c:v>
                </c:pt>
              </c:strCache>
            </c:strRef>
          </c:tx>
          <c:spPr>
            <a:ln w="28575" cap="rnd">
              <a:solidFill>
                <a:schemeClr val="accent1"/>
              </a:solidFill>
              <a:round/>
            </a:ln>
            <a:effectLst/>
          </c:spPr>
          <c:marker>
            <c:symbol val="none"/>
          </c:marker>
          <c:cat>
            <c:numRef>
              <c:f>ANALYSIS!$B$50:$B$56</c:f>
              <c:numCache>
                <c:formatCode>"WEEK "0</c:formatCode>
                <c:ptCount val="7"/>
                <c:pt idx="0">
                  <c:v>1</c:v>
                </c:pt>
                <c:pt idx="1">
                  <c:v>2</c:v>
                </c:pt>
                <c:pt idx="2">
                  <c:v>3</c:v>
                </c:pt>
                <c:pt idx="3">
                  <c:v>4</c:v>
                </c:pt>
                <c:pt idx="4">
                  <c:v>5</c:v>
                </c:pt>
                <c:pt idx="5">
                  <c:v>6</c:v>
                </c:pt>
                <c:pt idx="6">
                  <c:v>7</c:v>
                </c:pt>
              </c:numCache>
            </c:numRef>
          </c:cat>
          <c:val>
            <c:numRef>
              <c:f>ANALYSIS!$E$50:$E$56</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E3D6-4E41-98E0-49169A3F88C1}"/>
            </c:ext>
          </c:extLst>
        </c:ser>
        <c:dLbls>
          <c:showLegendKey val="0"/>
          <c:showVal val="0"/>
          <c:showCatName val="0"/>
          <c:showSerName val="0"/>
          <c:showPercent val="0"/>
          <c:showBubbleSize val="0"/>
        </c:dLbls>
        <c:smooth val="0"/>
        <c:axId val="964019392"/>
        <c:axId val="964021712"/>
      </c:lineChart>
      <c:catAx>
        <c:axId val="96401939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4021712"/>
        <c:crosses val="autoZero"/>
        <c:auto val="1"/>
        <c:lblAlgn val="ctr"/>
        <c:lblOffset val="100"/>
        <c:noMultiLvlLbl val="0"/>
      </c:catAx>
      <c:valAx>
        <c:axId val="96402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40193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ANALYSIS!$C$60</c:f>
              <c:strCache>
                <c:ptCount val="1"/>
                <c:pt idx="0">
                  <c:v>REPS</c:v>
                </c:pt>
              </c:strCache>
            </c:strRef>
          </c:tx>
          <c:spPr>
            <a:ln w="28575" cap="rnd">
              <a:solidFill>
                <a:schemeClr val="accent1"/>
              </a:solidFill>
              <a:round/>
            </a:ln>
            <a:effectLst/>
          </c:spPr>
          <c:marker>
            <c:symbol val="none"/>
          </c:marker>
          <c:cat>
            <c:numRef>
              <c:f>ANALYSIS!$B$61:$B$67</c:f>
              <c:numCache>
                <c:formatCode>"WEEK "0</c:formatCode>
                <c:ptCount val="7"/>
                <c:pt idx="0">
                  <c:v>1</c:v>
                </c:pt>
                <c:pt idx="1">
                  <c:v>2</c:v>
                </c:pt>
                <c:pt idx="2">
                  <c:v>3</c:v>
                </c:pt>
                <c:pt idx="3">
                  <c:v>4</c:v>
                </c:pt>
                <c:pt idx="4">
                  <c:v>5</c:v>
                </c:pt>
                <c:pt idx="5">
                  <c:v>6</c:v>
                </c:pt>
                <c:pt idx="6">
                  <c:v>7</c:v>
                </c:pt>
              </c:numCache>
            </c:numRef>
          </c:cat>
          <c:val>
            <c:numRef>
              <c:f>ANALYSIS!$C$61:$C$67</c:f>
              <c:numCache>
                <c:formatCode>0" REPS"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40F4-8445-A84B-83211C24F53A}"/>
            </c:ext>
          </c:extLst>
        </c:ser>
        <c:dLbls>
          <c:showLegendKey val="0"/>
          <c:showVal val="0"/>
          <c:showCatName val="0"/>
          <c:showSerName val="0"/>
          <c:showPercent val="0"/>
          <c:showBubbleSize val="0"/>
        </c:dLbls>
        <c:smooth val="0"/>
        <c:axId val="855377760"/>
        <c:axId val="855379536"/>
      </c:lineChart>
      <c:catAx>
        <c:axId val="855377760"/>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5379536"/>
        <c:crosses val="autoZero"/>
        <c:auto val="1"/>
        <c:lblAlgn val="ctr"/>
        <c:lblOffset val="100"/>
        <c:noMultiLvlLbl val="0"/>
      </c:catAx>
      <c:valAx>
        <c:axId val="855379536"/>
        <c:scaling>
          <c:orientation val="minMax"/>
        </c:scaling>
        <c:delete val="0"/>
        <c:axPos val="l"/>
        <c:majorGridlines>
          <c:spPr>
            <a:ln w="9525" cap="flat" cmpd="sng" algn="ctr">
              <a:solidFill>
                <a:schemeClr val="tx1">
                  <a:lumMod val="15000"/>
                  <a:lumOff val="85000"/>
                </a:schemeClr>
              </a:solidFill>
              <a:round/>
            </a:ln>
            <a:effectLst/>
          </c:spPr>
        </c:majorGridlines>
        <c:numFmt formatCode="0&quot; REP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8553777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ANALYSIS!$D$60</c:f>
              <c:strCache>
                <c:ptCount val="1"/>
                <c:pt idx="0">
                  <c:v>ESTIMATED ONE-REP MAX</c:v>
                </c:pt>
              </c:strCache>
            </c:strRef>
          </c:tx>
          <c:spPr>
            <a:ln w="28575" cap="rnd">
              <a:solidFill>
                <a:schemeClr val="accent1"/>
              </a:solidFill>
              <a:round/>
            </a:ln>
            <a:effectLst/>
          </c:spPr>
          <c:marker>
            <c:symbol val="none"/>
          </c:marker>
          <c:cat>
            <c:numRef>
              <c:f>ANALYSIS!$B$61:$B$67</c:f>
              <c:numCache>
                <c:formatCode>"WEEK "0</c:formatCode>
                <c:ptCount val="7"/>
                <c:pt idx="0">
                  <c:v>1</c:v>
                </c:pt>
                <c:pt idx="1">
                  <c:v>2</c:v>
                </c:pt>
                <c:pt idx="2">
                  <c:v>3</c:v>
                </c:pt>
                <c:pt idx="3">
                  <c:v>4</c:v>
                </c:pt>
                <c:pt idx="4">
                  <c:v>5</c:v>
                </c:pt>
                <c:pt idx="5">
                  <c:v>6</c:v>
                </c:pt>
                <c:pt idx="6">
                  <c:v>7</c:v>
                </c:pt>
              </c:numCache>
            </c:numRef>
          </c:cat>
          <c:val>
            <c:numRef>
              <c:f>ANALYSIS!$D$61:$D$67</c:f>
              <c:numCache>
                <c:formatCode>0" LBS"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C6F1-764E-B18A-4E91E56B366D}"/>
            </c:ext>
          </c:extLst>
        </c:ser>
        <c:dLbls>
          <c:showLegendKey val="0"/>
          <c:showVal val="0"/>
          <c:showCatName val="0"/>
          <c:showSerName val="0"/>
          <c:showPercent val="0"/>
          <c:showBubbleSize val="0"/>
        </c:dLbls>
        <c:smooth val="0"/>
        <c:axId val="963708080"/>
        <c:axId val="963710400"/>
      </c:lineChart>
      <c:catAx>
        <c:axId val="963708080"/>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3710400"/>
        <c:crosses val="autoZero"/>
        <c:auto val="1"/>
        <c:lblAlgn val="ctr"/>
        <c:lblOffset val="100"/>
        <c:noMultiLvlLbl val="0"/>
      </c:catAx>
      <c:valAx>
        <c:axId val="963710400"/>
        <c:scaling>
          <c:orientation val="minMax"/>
        </c:scaling>
        <c:delete val="0"/>
        <c:axPos val="l"/>
        <c:majorGridlines>
          <c:spPr>
            <a:ln w="9525" cap="flat" cmpd="sng" algn="ctr">
              <a:solidFill>
                <a:schemeClr val="tx1">
                  <a:lumMod val="15000"/>
                  <a:lumOff val="85000"/>
                </a:schemeClr>
              </a:solidFill>
              <a:round/>
            </a:ln>
            <a:effectLst/>
          </c:spPr>
        </c:majorGridlines>
        <c:numFmt formatCode="0&quot; LB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37080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ANALYSIS!$E$60</c:f>
              <c:strCache>
                <c:ptCount val="1"/>
                <c:pt idx="0">
                  <c:v>AVERAGE INTENSITY</c:v>
                </c:pt>
              </c:strCache>
            </c:strRef>
          </c:tx>
          <c:spPr>
            <a:ln w="28575" cap="rnd">
              <a:solidFill>
                <a:schemeClr val="accent1"/>
              </a:solidFill>
              <a:round/>
            </a:ln>
            <a:effectLst/>
          </c:spPr>
          <c:marker>
            <c:symbol val="none"/>
          </c:marker>
          <c:cat>
            <c:numRef>
              <c:f>ANALYSIS!$B$61:$B$67</c:f>
              <c:numCache>
                <c:formatCode>"WEEK "0</c:formatCode>
                <c:ptCount val="7"/>
                <c:pt idx="0">
                  <c:v>1</c:v>
                </c:pt>
                <c:pt idx="1">
                  <c:v>2</c:v>
                </c:pt>
                <c:pt idx="2">
                  <c:v>3</c:v>
                </c:pt>
                <c:pt idx="3">
                  <c:v>4</c:v>
                </c:pt>
                <c:pt idx="4">
                  <c:v>5</c:v>
                </c:pt>
                <c:pt idx="5">
                  <c:v>6</c:v>
                </c:pt>
                <c:pt idx="6">
                  <c:v>7</c:v>
                </c:pt>
              </c:numCache>
            </c:numRef>
          </c:cat>
          <c:val>
            <c:numRef>
              <c:f>ANALYSIS!$E$61:$E$67</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06ED-7E4D-AB3E-0358DB51C176}"/>
            </c:ext>
          </c:extLst>
        </c:ser>
        <c:dLbls>
          <c:showLegendKey val="0"/>
          <c:showVal val="0"/>
          <c:showCatName val="0"/>
          <c:showSerName val="0"/>
          <c:showPercent val="0"/>
          <c:showBubbleSize val="0"/>
        </c:dLbls>
        <c:smooth val="0"/>
        <c:axId val="963859136"/>
        <c:axId val="963861184"/>
      </c:lineChart>
      <c:catAx>
        <c:axId val="963859136"/>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3861184"/>
        <c:crosses val="autoZero"/>
        <c:auto val="1"/>
        <c:lblAlgn val="ctr"/>
        <c:lblOffset val="100"/>
        <c:noMultiLvlLbl val="0"/>
      </c:catAx>
      <c:valAx>
        <c:axId val="963861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38591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ANALYSIS!$C$71</c:f>
              <c:strCache>
                <c:ptCount val="1"/>
                <c:pt idx="0">
                  <c:v>REPS</c:v>
                </c:pt>
              </c:strCache>
            </c:strRef>
          </c:tx>
          <c:spPr>
            <a:ln w="28575" cap="rnd">
              <a:solidFill>
                <a:schemeClr val="accent1"/>
              </a:solidFill>
              <a:round/>
            </a:ln>
            <a:effectLst/>
          </c:spPr>
          <c:marker>
            <c:symbol val="none"/>
          </c:marker>
          <c:cat>
            <c:numRef>
              <c:f>ANALYSIS!$B$72:$B$78</c:f>
              <c:numCache>
                <c:formatCode>"WEEK "0</c:formatCode>
                <c:ptCount val="7"/>
                <c:pt idx="0">
                  <c:v>1</c:v>
                </c:pt>
                <c:pt idx="1">
                  <c:v>2</c:v>
                </c:pt>
                <c:pt idx="2">
                  <c:v>3</c:v>
                </c:pt>
                <c:pt idx="3">
                  <c:v>4</c:v>
                </c:pt>
                <c:pt idx="4">
                  <c:v>5</c:v>
                </c:pt>
                <c:pt idx="5">
                  <c:v>6</c:v>
                </c:pt>
                <c:pt idx="6">
                  <c:v>7</c:v>
                </c:pt>
              </c:numCache>
            </c:numRef>
          </c:cat>
          <c:val>
            <c:numRef>
              <c:f>ANALYSIS!$C$72:$C$78</c:f>
              <c:numCache>
                <c:formatCode>0" REPS"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C93-684F-BF40-D3A38E023B54}"/>
            </c:ext>
          </c:extLst>
        </c:ser>
        <c:dLbls>
          <c:showLegendKey val="0"/>
          <c:showVal val="0"/>
          <c:showCatName val="0"/>
          <c:showSerName val="0"/>
          <c:showPercent val="0"/>
          <c:showBubbleSize val="0"/>
        </c:dLbls>
        <c:smooth val="0"/>
        <c:axId val="993648640"/>
        <c:axId val="993650416"/>
      </c:lineChart>
      <c:catAx>
        <c:axId val="993648640"/>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3650416"/>
        <c:crosses val="autoZero"/>
        <c:auto val="1"/>
        <c:lblAlgn val="ctr"/>
        <c:lblOffset val="100"/>
        <c:noMultiLvlLbl val="0"/>
      </c:catAx>
      <c:valAx>
        <c:axId val="993650416"/>
        <c:scaling>
          <c:orientation val="minMax"/>
        </c:scaling>
        <c:delete val="0"/>
        <c:axPos val="l"/>
        <c:majorGridlines>
          <c:spPr>
            <a:ln w="9525" cap="flat" cmpd="sng" algn="ctr">
              <a:solidFill>
                <a:schemeClr val="tx1">
                  <a:lumMod val="15000"/>
                  <a:lumOff val="85000"/>
                </a:schemeClr>
              </a:solidFill>
              <a:round/>
            </a:ln>
            <a:effectLst/>
          </c:spPr>
        </c:majorGridlines>
        <c:numFmt formatCode="0&quot; REP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36486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ANALYSIS!$D$5</c:f>
              <c:strCache>
                <c:ptCount val="1"/>
                <c:pt idx="0">
                  <c:v>ESTIMATED ONE-REP MAX</c:v>
                </c:pt>
              </c:strCache>
            </c:strRef>
          </c:tx>
          <c:spPr>
            <a:ln w="28575" cap="rnd">
              <a:solidFill>
                <a:schemeClr val="accent1"/>
              </a:solidFill>
              <a:round/>
            </a:ln>
            <a:effectLst/>
          </c:spPr>
          <c:marker>
            <c:symbol val="none"/>
          </c:marker>
          <c:cat>
            <c:numRef>
              <c:f>ANALYSIS!$B$6:$B$12</c:f>
              <c:numCache>
                <c:formatCode>"WEEK "0</c:formatCode>
                <c:ptCount val="7"/>
                <c:pt idx="0">
                  <c:v>1</c:v>
                </c:pt>
                <c:pt idx="1">
                  <c:v>2</c:v>
                </c:pt>
                <c:pt idx="2">
                  <c:v>3</c:v>
                </c:pt>
                <c:pt idx="3">
                  <c:v>4</c:v>
                </c:pt>
                <c:pt idx="4">
                  <c:v>5</c:v>
                </c:pt>
                <c:pt idx="5">
                  <c:v>6</c:v>
                </c:pt>
                <c:pt idx="6">
                  <c:v>7</c:v>
                </c:pt>
              </c:numCache>
            </c:numRef>
          </c:cat>
          <c:val>
            <c:numRef>
              <c:f>ANALYSIS!$D$6:$D$12</c:f>
              <c:numCache>
                <c:formatCode>0" LBS"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3-1719-4147-B68D-2D45D097CF4E}"/>
            </c:ext>
          </c:extLst>
        </c:ser>
        <c:dLbls>
          <c:showLegendKey val="0"/>
          <c:showVal val="0"/>
          <c:showCatName val="0"/>
          <c:showSerName val="0"/>
          <c:showPercent val="0"/>
          <c:showBubbleSize val="0"/>
        </c:dLbls>
        <c:smooth val="0"/>
        <c:axId val="996155440"/>
        <c:axId val="996187792"/>
      </c:lineChart>
      <c:catAx>
        <c:axId val="996155440"/>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6187792"/>
        <c:crosses val="autoZero"/>
        <c:auto val="1"/>
        <c:lblAlgn val="ctr"/>
        <c:lblOffset val="100"/>
        <c:noMultiLvlLbl val="0"/>
      </c:catAx>
      <c:valAx>
        <c:axId val="996187792"/>
        <c:scaling>
          <c:orientation val="minMax"/>
        </c:scaling>
        <c:delete val="0"/>
        <c:axPos val="l"/>
        <c:majorGridlines>
          <c:spPr>
            <a:ln w="9525" cap="flat" cmpd="sng" algn="ctr">
              <a:solidFill>
                <a:schemeClr val="tx1">
                  <a:lumMod val="15000"/>
                  <a:lumOff val="85000"/>
                </a:schemeClr>
              </a:solidFill>
              <a:round/>
            </a:ln>
            <a:effectLst/>
          </c:spPr>
        </c:majorGridlines>
        <c:numFmt formatCode="0&quot; LB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615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ANALYSIS!$D$71</c:f>
              <c:strCache>
                <c:ptCount val="1"/>
                <c:pt idx="0">
                  <c:v>ESTIMATED ONE-REP MAX</c:v>
                </c:pt>
              </c:strCache>
            </c:strRef>
          </c:tx>
          <c:spPr>
            <a:ln w="28575" cap="rnd">
              <a:solidFill>
                <a:schemeClr val="accent1"/>
              </a:solidFill>
              <a:round/>
            </a:ln>
            <a:effectLst/>
          </c:spPr>
          <c:marker>
            <c:symbol val="none"/>
          </c:marker>
          <c:cat>
            <c:numRef>
              <c:f>ANALYSIS!$B$72:$B$78</c:f>
              <c:numCache>
                <c:formatCode>"WEEK "0</c:formatCode>
                <c:ptCount val="7"/>
                <c:pt idx="0">
                  <c:v>1</c:v>
                </c:pt>
                <c:pt idx="1">
                  <c:v>2</c:v>
                </c:pt>
                <c:pt idx="2">
                  <c:v>3</c:v>
                </c:pt>
                <c:pt idx="3">
                  <c:v>4</c:v>
                </c:pt>
                <c:pt idx="4">
                  <c:v>5</c:v>
                </c:pt>
                <c:pt idx="5">
                  <c:v>6</c:v>
                </c:pt>
                <c:pt idx="6">
                  <c:v>7</c:v>
                </c:pt>
              </c:numCache>
            </c:numRef>
          </c:cat>
          <c:val>
            <c:numRef>
              <c:f>ANALYSIS!$D$72:$D$78</c:f>
              <c:numCache>
                <c:formatCode>0" LBS"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1A26-FC48-9B20-B6F3FB3BDE91}"/>
            </c:ext>
          </c:extLst>
        </c:ser>
        <c:dLbls>
          <c:showLegendKey val="0"/>
          <c:showVal val="0"/>
          <c:showCatName val="0"/>
          <c:showSerName val="0"/>
          <c:showPercent val="0"/>
          <c:showBubbleSize val="0"/>
        </c:dLbls>
        <c:smooth val="0"/>
        <c:axId val="993691712"/>
        <c:axId val="993694464"/>
      </c:lineChart>
      <c:catAx>
        <c:axId val="99369171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3694464"/>
        <c:crosses val="autoZero"/>
        <c:auto val="1"/>
        <c:lblAlgn val="ctr"/>
        <c:lblOffset val="100"/>
        <c:noMultiLvlLbl val="0"/>
      </c:catAx>
      <c:valAx>
        <c:axId val="993694464"/>
        <c:scaling>
          <c:orientation val="minMax"/>
        </c:scaling>
        <c:delete val="0"/>
        <c:axPos val="l"/>
        <c:majorGridlines>
          <c:spPr>
            <a:ln w="9525" cap="flat" cmpd="sng" algn="ctr">
              <a:solidFill>
                <a:schemeClr val="tx1">
                  <a:lumMod val="15000"/>
                  <a:lumOff val="85000"/>
                </a:schemeClr>
              </a:solidFill>
              <a:round/>
            </a:ln>
            <a:effectLst/>
          </c:spPr>
        </c:majorGridlines>
        <c:numFmt formatCode="0&quot; LB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36917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ANALYSIS!$E$71</c:f>
              <c:strCache>
                <c:ptCount val="1"/>
                <c:pt idx="0">
                  <c:v>AVERAGE INTENSITY</c:v>
                </c:pt>
              </c:strCache>
            </c:strRef>
          </c:tx>
          <c:spPr>
            <a:ln w="28575" cap="rnd">
              <a:solidFill>
                <a:schemeClr val="accent1"/>
              </a:solidFill>
              <a:round/>
            </a:ln>
            <a:effectLst/>
          </c:spPr>
          <c:marker>
            <c:symbol val="none"/>
          </c:marker>
          <c:cat>
            <c:numRef>
              <c:f>ANALYSIS!$B$72:$B$78</c:f>
              <c:numCache>
                <c:formatCode>"WEEK "0</c:formatCode>
                <c:ptCount val="7"/>
                <c:pt idx="0">
                  <c:v>1</c:v>
                </c:pt>
                <c:pt idx="1">
                  <c:v>2</c:v>
                </c:pt>
                <c:pt idx="2">
                  <c:v>3</c:v>
                </c:pt>
                <c:pt idx="3">
                  <c:v>4</c:v>
                </c:pt>
                <c:pt idx="4">
                  <c:v>5</c:v>
                </c:pt>
                <c:pt idx="5">
                  <c:v>6</c:v>
                </c:pt>
                <c:pt idx="6">
                  <c:v>7</c:v>
                </c:pt>
              </c:numCache>
            </c:numRef>
          </c:cat>
          <c:val>
            <c:numRef>
              <c:f>ANALYSIS!$E$72:$E$78</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9DA-0B42-8F56-0F664C067FD7}"/>
            </c:ext>
          </c:extLst>
        </c:ser>
        <c:dLbls>
          <c:showLegendKey val="0"/>
          <c:showVal val="0"/>
          <c:showCatName val="0"/>
          <c:showSerName val="0"/>
          <c:showPercent val="0"/>
          <c:showBubbleSize val="0"/>
        </c:dLbls>
        <c:smooth val="0"/>
        <c:axId val="996201744"/>
        <c:axId val="996204496"/>
      </c:lineChart>
      <c:catAx>
        <c:axId val="996201744"/>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6204496"/>
        <c:crosses val="autoZero"/>
        <c:auto val="1"/>
        <c:lblAlgn val="ctr"/>
        <c:lblOffset val="100"/>
        <c:noMultiLvlLbl val="0"/>
      </c:catAx>
      <c:valAx>
        <c:axId val="996204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62017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ANALYSIS!$C$82</c:f>
              <c:strCache>
                <c:ptCount val="1"/>
                <c:pt idx="0">
                  <c:v>REPS</c:v>
                </c:pt>
              </c:strCache>
            </c:strRef>
          </c:tx>
          <c:spPr>
            <a:ln w="28575" cap="rnd">
              <a:solidFill>
                <a:schemeClr val="accent1"/>
              </a:solidFill>
              <a:round/>
            </a:ln>
            <a:effectLst/>
          </c:spPr>
          <c:marker>
            <c:symbol val="none"/>
          </c:marker>
          <c:cat>
            <c:numRef>
              <c:f>ANALYSIS!$B$83:$B$89</c:f>
              <c:numCache>
                <c:formatCode>"WEEK "0</c:formatCode>
                <c:ptCount val="7"/>
                <c:pt idx="0">
                  <c:v>1</c:v>
                </c:pt>
                <c:pt idx="1">
                  <c:v>2</c:v>
                </c:pt>
                <c:pt idx="2">
                  <c:v>3</c:v>
                </c:pt>
                <c:pt idx="3">
                  <c:v>4</c:v>
                </c:pt>
                <c:pt idx="4">
                  <c:v>5</c:v>
                </c:pt>
                <c:pt idx="5">
                  <c:v>6</c:v>
                </c:pt>
                <c:pt idx="6">
                  <c:v>7</c:v>
                </c:pt>
              </c:numCache>
            </c:numRef>
          </c:cat>
          <c:val>
            <c:numRef>
              <c:f>ANALYSIS!$C$83:$C$89</c:f>
              <c:numCache>
                <c:formatCode>0" REPS"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28F4-914E-9814-7ABB491767AA}"/>
            </c:ext>
          </c:extLst>
        </c:ser>
        <c:dLbls>
          <c:showLegendKey val="0"/>
          <c:showVal val="0"/>
          <c:showCatName val="0"/>
          <c:showSerName val="0"/>
          <c:showPercent val="0"/>
          <c:showBubbleSize val="0"/>
        </c:dLbls>
        <c:smooth val="0"/>
        <c:axId val="963498912"/>
        <c:axId val="963380464"/>
      </c:lineChart>
      <c:catAx>
        <c:axId val="96349891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3380464"/>
        <c:crosses val="autoZero"/>
        <c:auto val="1"/>
        <c:lblAlgn val="ctr"/>
        <c:lblOffset val="100"/>
        <c:noMultiLvlLbl val="0"/>
      </c:catAx>
      <c:valAx>
        <c:axId val="963380464"/>
        <c:scaling>
          <c:orientation val="minMax"/>
        </c:scaling>
        <c:delete val="0"/>
        <c:axPos val="l"/>
        <c:majorGridlines>
          <c:spPr>
            <a:ln w="9525" cap="flat" cmpd="sng" algn="ctr">
              <a:solidFill>
                <a:schemeClr val="tx1">
                  <a:lumMod val="15000"/>
                  <a:lumOff val="85000"/>
                </a:schemeClr>
              </a:solidFill>
              <a:round/>
            </a:ln>
            <a:effectLst/>
          </c:spPr>
        </c:majorGridlines>
        <c:numFmt formatCode="0&quot; REP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34989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ANALYSIS!$D$82</c:f>
              <c:strCache>
                <c:ptCount val="1"/>
                <c:pt idx="0">
                  <c:v>ESTIMATED ONE-REP MAX</c:v>
                </c:pt>
              </c:strCache>
            </c:strRef>
          </c:tx>
          <c:spPr>
            <a:ln w="28575" cap="rnd">
              <a:solidFill>
                <a:schemeClr val="accent1"/>
              </a:solidFill>
              <a:round/>
            </a:ln>
            <a:effectLst/>
          </c:spPr>
          <c:marker>
            <c:symbol val="none"/>
          </c:marker>
          <c:cat>
            <c:numRef>
              <c:f>ANALYSIS!$B$83:$B$89</c:f>
              <c:numCache>
                <c:formatCode>"WEEK "0</c:formatCode>
                <c:ptCount val="7"/>
                <c:pt idx="0">
                  <c:v>1</c:v>
                </c:pt>
                <c:pt idx="1">
                  <c:v>2</c:v>
                </c:pt>
                <c:pt idx="2">
                  <c:v>3</c:v>
                </c:pt>
                <c:pt idx="3">
                  <c:v>4</c:v>
                </c:pt>
                <c:pt idx="4">
                  <c:v>5</c:v>
                </c:pt>
                <c:pt idx="5">
                  <c:v>6</c:v>
                </c:pt>
                <c:pt idx="6">
                  <c:v>7</c:v>
                </c:pt>
              </c:numCache>
            </c:numRef>
          </c:cat>
          <c:val>
            <c:numRef>
              <c:f>ANALYSIS!$D$83:$D$89</c:f>
              <c:numCache>
                <c:formatCode>0" LBS"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6BAC-E140-93AA-92A181F0B9CB}"/>
            </c:ext>
          </c:extLst>
        </c:ser>
        <c:dLbls>
          <c:showLegendKey val="0"/>
          <c:showVal val="0"/>
          <c:showCatName val="0"/>
          <c:showSerName val="0"/>
          <c:showPercent val="0"/>
          <c:showBubbleSize val="0"/>
        </c:dLbls>
        <c:smooth val="0"/>
        <c:axId val="991154144"/>
        <c:axId val="991160864"/>
      </c:lineChart>
      <c:catAx>
        <c:axId val="991154144"/>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1160864"/>
        <c:crosses val="autoZero"/>
        <c:auto val="1"/>
        <c:lblAlgn val="ctr"/>
        <c:lblOffset val="100"/>
        <c:noMultiLvlLbl val="0"/>
      </c:catAx>
      <c:valAx>
        <c:axId val="991160864"/>
        <c:scaling>
          <c:orientation val="minMax"/>
        </c:scaling>
        <c:delete val="0"/>
        <c:axPos val="l"/>
        <c:majorGridlines>
          <c:spPr>
            <a:ln w="9525" cap="flat" cmpd="sng" algn="ctr">
              <a:solidFill>
                <a:schemeClr val="tx1">
                  <a:lumMod val="15000"/>
                  <a:lumOff val="85000"/>
                </a:schemeClr>
              </a:solidFill>
              <a:round/>
            </a:ln>
            <a:effectLst/>
          </c:spPr>
        </c:majorGridlines>
        <c:numFmt formatCode="0&quot; LB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11541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ANALYSIS!$E$82</c:f>
              <c:strCache>
                <c:ptCount val="1"/>
                <c:pt idx="0">
                  <c:v>AVERAGE INTENSITY</c:v>
                </c:pt>
              </c:strCache>
            </c:strRef>
          </c:tx>
          <c:spPr>
            <a:ln w="28575" cap="rnd">
              <a:solidFill>
                <a:schemeClr val="accent1"/>
              </a:solidFill>
              <a:round/>
            </a:ln>
            <a:effectLst/>
          </c:spPr>
          <c:marker>
            <c:symbol val="none"/>
          </c:marker>
          <c:cat>
            <c:numRef>
              <c:f>ANALYSIS!$B$83:$B$89</c:f>
              <c:numCache>
                <c:formatCode>"WEEK "0</c:formatCode>
                <c:ptCount val="7"/>
                <c:pt idx="0">
                  <c:v>1</c:v>
                </c:pt>
                <c:pt idx="1">
                  <c:v>2</c:v>
                </c:pt>
                <c:pt idx="2">
                  <c:v>3</c:v>
                </c:pt>
                <c:pt idx="3">
                  <c:v>4</c:v>
                </c:pt>
                <c:pt idx="4">
                  <c:v>5</c:v>
                </c:pt>
                <c:pt idx="5">
                  <c:v>6</c:v>
                </c:pt>
                <c:pt idx="6">
                  <c:v>7</c:v>
                </c:pt>
              </c:numCache>
            </c:numRef>
          </c:cat>
          <c:val>
            <c:numRef>
              <c:f>ANALYSIS!$E$83:$E$89</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05C7-E149-8052-2D2F24359ACE}"/>
            </c:ext>
          </c:extLst>
        </c:ser>
        <c:dLbls>
          <c:showLegendKey val="0"/>
          <c:showVal val="0"/>
          <c:showCatName val="0"/>
          <c:showSerName val="0"/>
          <c:showPercent val="0"/>
          <c:showBubbleSize val="0"/>
        </c:dLbls>
        <c:smooth val="0"/>
        <c:axId val="996218592"/>
        <c:axId val="996221344"/>
      </c:lineChart>
      <c:catAx>
        <c:axId val="99621859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6221344"/>
        <c:crosses val="autoZero"/>
        <c:auto val="1"/>
        <c:lblAlgn val="ctr"/>
        <c:lblOffset val="100"/>
        <c:noMultiLvlLbl val="0"/>
      </c:catAx>
      <c:valAx>
        <c:axId val="996221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62185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ANALYSIS!$C$93</c:f>
              <c:strCache>
                <c:ptCount val="1"/>
                <c:pt idx="0">
                  <c:v>REPS</c:v>
                </c:pt>
              </c:strCache>
            </c:strRef>
          </c:tx>
          <c:spPr>
            <a:ln w="28575" cap="rnd">
              <a:solidFill>
                <a:schemeClr val="accent1"/>
              </a:solidFill>
              <a:round/>
            </a:ln>
            <a:effectLst/>
          </c:spPr>
          <c:marker>
            <c:symbol val="none"/>
          </c:marker>
          <c:cat>
            <c:numRef>
              <c:f>ANALYSIS!$B$94:$B$100</c:f>
              <c:numCache>
                <c:formatCode>"WEEK "0</c:formatCode>
                <c:ptCount val="7"/>
                <c:pt idx="0">
                  <c:v>1</c:v>
                </c:pt>
                <c:pt idx="1">
                  <c:v>2</c:v>
                </c:pt>
                <c:pt idx="2">
                  <c:v>3</c:v>
                </c:pt>
                <c:pt idx="3">
                  <c:v>4</c:v>
                </c:pt>
                <c:pt idx="4">
                  <c:v>5</c:v>
                </c:pt>
                <c:pt idx="5">
                  <c:v>6</c:v>
                </c:pt>
                <c:pt idx="6">
                  <c:v>7</c:v>
                </c:pt>
              </c:numCache>
            </c:numRef>
          </c:cat>
          <c:val>
            <c:numRef>
              <c:f>ANALYSIS!$C$94:$C$100</c:f>
              <c:numCache>
                <c:formatCode>0" REPS"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C837-A542-ACEF-6BE4E6F623EE}"/>
            </c:ext>
          </c:extLst>
        </c:ser>
        <c:dLbls>
          <c:showLegendKey val="0"/>
          <c:showVal val="0"/>
          <c:showCatName val="0"/>
          <c:showSerName val="0"/>
          <c:showPercent val="0"/>
          <c:showBubbleSize val="0"/>
        </c:dLbls>
        <c:smooth val="0"/>
        <c:axId val="993722880"/>
        <c:axId val="993725632"/>
      </c:lineChart>
      <c:catAx>
        <c:axId val="993722880"/>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3725632"/>
        <c:crosses val="autoZero"/>
        <c:auto val="1"/>
        <c:lblAlgn val="ctr"/>
        <c:lblOffset val="100"/>
        <c:noMultiLvlLbl val="0"/>
      </c:catAx>
      <c:valAx>
        <c:axId val="993725632"/>
        <c:scaling>
          <c:orientation val="minMax"/>
        </c:scaling>
        <c:delete val="0"/>
        <c:axPos val="l"/>
        <c:majorGridlines>
          <c:spPr>
            <a:ln w="9525" cap="flat" cmpd="sng" algn="ctr">
              <a:solidFill>
                <a:schemeClr val="tx1">
                  <a:lumMod val="15000"/>
                  <a:lumOff val="85000"/>
                </a:schemeClr>
              </a:solidFill>
              <a:round/>
            </a:ln>
            <a:effectLst/>
          </c:spPr>
        </c:majorGridlines>
        <c:numFmt formatCode="0&quot; REP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37228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ANALYSIS!$D$93</c:f>
              <c:strCache>
                <c:ptCount val="1"/>
                <c:pt idx="0">
                  <c:v>ESTIMATED ONE-REP MAX</c:v>
                </c:pt>
              </c:strCache>
            </c:strRef>
          </c:tx>
          <c:spPr>
            <a:ln w="28575" cap="rnd">
              <a:solidFill>
                <a:schemeClr val="accent1"/>
              </a:solidFill>
              <a:round/>
            </a:ln>
            <a:effectLst/>
          </c:spPr>
          <c:marker>
            <c:symbol val="none"/>
          </c:marker>
          <c:cat>
            <c:numRef>
              <c:f>ANALYSIS!$B$94:$B$100</c:f>
              <c:numCache>
                <c:formatCode>"WEEK "0</c:formatCode>
                <c:ptCount val="7"/>
                <c:pt idx="0">
                  <c:v>1</c:v>
                </c:pt>
                <c:pt idx="1">
                  <c:v>2</c:v>
                </c:pt>
                <c:pt idx="2">
                  <c:v>3</c:v>
                </c:pt>
                <c:pt idx="3">
                  <c:v>4</c:v>
                </c:pt>
                <c:pt idx="4">
                  <c:v>5</c:v>
                </c:pt>
                <c:pt idx="5">
                  <c:v>6</c:v>
                </c:pt>
                <c:pt idx="6">
                  <c:v>7</c:v>
                </c:pt>
              </c:numCache>
            </c:numRef>
          </c:cat>
          <c:val>
            <c:numRef>
              <c:f>ANALYSIS!$D$94:$D$100</c:f>
              <c:numCache>
                <c:formatCode>0" LBS"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724D-9B4E-845A-FC590737FE72}"/>
            </c:ext>
          </c:extLst>
        </c:ser>
        <c:dLbls>
          <c:showLegendKey val="0"/>
          <c:showVal val="0"/>
          <c:showCatName val="0"/>
          <c:showSerName val="0"/>
          <c:showPercent val="0"/>
          <c:showBubbleSize val="0"/>
        </c:dLbls>
        <c:smooth val="0"/>
        <c:axId val="851969888"/>
        <c:axId val="851972208"/>
      </c:lineChart>
      <c:catAx>
        <c:axId val="851969888"/>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1972208"/>
        <c:crosses val="autoZero"/>
        <c:auto val="1"/>
        <c:lblAlgn val="ctr"/>
        <c:lblOffset val="100"/>
        <c:noMultiLvlLbl val="0"/>
      </c:catAx>
      <c:valAx>
        <c:axId val="851972208"/>
        <c:scaling>
          <c:orientation val="minMax"/>
        </c:scaling>
        <c:delete val="0"/>
        <c:axPos val="l"/>
        <c:majorGridlines>
          <c:spPr>
            <a:ln w="9525" cap="flat" cmpd="sng" algn="ctr">
              <a:solidFill>
                <a:schemeClr val="tx1">
                  <a:lumMod val="15000"/>
                  <a:lumOff val="85000"/>
                </a:schemeClr>
              </a:solidFill>
              <a:round/>
            </a:ln>
            <a:effectLst/>
          </c:spPr>
        </c:majorGridlines>
        <c:numFmt formatCode="0&quot; LB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8519698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ANALYSIS!$E$93</c:f>
              <c:strCache>
                <c:ptCount val="1"/>
                <c:pt idx="0">
                  <c:v>AVERAGE INTENSITY</c:v>
                </c:pt>
              </c:strCache>
            </c:strRef>
          </c:tx>
          <c:spPr>
            <a:ln w="28575" cap="rnd">
              <a:solidFill>
                <a:schemeClr val="accent1"/>
              </a:solidFill>
              <a:round/>
            </a:ln>
            <a:effectLst/>
          </c:spPr>
          <c:marker>
            <c:symbol val="none"/>
          </c:marker>
          <c:cat>
            <c:numRef>
              <c:f>ANALYSIS!$B$94:$B$100</c:f>
              <c:numCache>
                <c:formatCode>"WEEK "0</c:formatCode>
                <c:ptCount val="7"/>
                <c:pt idx="0">
                  <c:v>1</c:v>
                </c:pt>
                <c:pt idx="1">
                  <c:v>2</c:v>
                </c:pt>
                <c:pt idx="2">
                  <c:v>3</c:v>
                </c:pt>
                <c:pt idx="3">
                  <c:v>4</c:v>
                </c:pt>
                <c:pt idx="4">
                  <c:v>5</c:v>
                </c:pt>
                <c:pt idx="5">
                  <c:v>6</c:v>
                </c:pt>
                <c:pt idx="6">
                  <c:v>7</c:v>
                </c:pt>
              </c:numCache>
            </c:numRef>
          </c:cat>
          <c:val>
            <c:numRef>
              <c:f>ANALYSIS!$E$94:$E$100</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E318-294A-A278-A17AEB84E938}"/>
            </c:ext>
          </c:extLst>
        </c:ser>
        <c:dLbls>
          <c:showLegendKey val="0"/>
          <c:showVal val="0"/>
          <c:showCatName val="0"/>
          <c:showSerName val="0"/>
          <c:showPercent val="0"/>
          <c:showBubbleSize val="0"/>
        </c:dLbls>
        <c:smooth val="0"/>
        <c:axId val="851919792"/>
        <c:axId val="851907680"/>
      </c:lineChart>
      <c:catAx>
        <c:axId val="85191979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1907680"/>
        <c:crosses val="autoZero"/>
        <c:auto val="1"/>
        <c:lblAlgn val="ctr"/>
        <c:lblOffset val="100"/>
        <c:noMultiLvlLbl val="0"/>
      </c:catAx>
      <c:valAx>
        <c:axId val="851907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8519197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ANALYSIS!$E$5</c:f>
              <c:strCache>
                <c:ptCount val="1"/>
                <c:pt idx="0">
                  <c:v>AVERAGE INTENSITY</c:v>
                </c:pt>
              </c:strCache>
            </c:strRef>
          </c:tx>
          <c:spPr>
            <a:ln w="28575" cap="rnd">
              <a:solidFill>
                <a:schemeClr val="accent1"/>
              </a:solidFill>
              <a:round/>
            </a:ln>
            <a:effectLst/>
          </c:spPr>
          <c:marker>
            <c:symbol val="none"/>
          </c:marker>
          <c:cat>
            <c:numRef>
              <c:f>ANALYSIS!$B$6:$B$12</c:f>
              <c:numCache>
                <c:formatCode>"WEEK "0</c:formatCode>
                <c:ptCount val="7"/>
                <c:pt idx="0">
                  <c:v>1</c:v>
                </c:pt>
                <c:pt idx="1">
                  <c:v>2</c:v>
                </c:pt>
                <c:pt idx="2">
                  <c:v>3</c:v>
                </c:pt>
                <c:pt idx="3">
                  <c:v>4</c:v>
                </c:pt>
                <c:pt idx="4">
                  <c:v>5</c:v>
                </c:pt>
                <c:pt idx="5">
                  <c:v>6</c:v>
                </c:pt>
                <c:pt idx="6">
                  <c:v>7</c:v>
                </c:pt>
              </c:numCache>
            </c:numRef>
          </c:cat>
          <c:val>
            <c:numRef>
              <c:f>ANALYSIS!$E$6:$E$12</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253A-BD43-9DB5-B645B9039A7D}"/>
            </c:ext>
          </c:extLst>
        </c:ser>
        <c:dLbls>
          <c:showLegendKey val="0"/>
          <c:showVal val="0"/>
          <c:showCatName val="0"/>
          <c:showSerName val="0"/>
          <c:showPercent val="0"/>
          <c:showBubbleSize val="0"/>
        </c:dLbls>
        <c:smooth val="0"/>
        <c:axId val="855521072"/>
        <c:axId val="855522848"/>
      </c:lineChart>
      <c:catAx>
        <c:axId val="85552107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5522848"/>
        <c:crosses val="autoZero"/>
        <c:auto val="1"/>
        <c:lblAlgn val="ctr"/>
        <c:lblOffset val="100"/>
        <c:noMultiLvlLbl val="0"/>
      </c:catAx>
      <c:valAx>
        <c:axId val="855522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8555210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ANALYSIS!$C$16</c:f>
              <c:strCache>
                <c:ptCount val="1"/>
                <c:pt idx="0">
                  <c:v>REPS</c:v>
                </c:pt>
              </c:strCache>
            </c:strRef>
          </c:tx>
          <c:spPr>
            <a:ln w="28575" cap="rnd">
              <a:solidFill>
                <a:schemeClr val="accent1"/>
              </a:solidFill>
              <a:round/>
            </a:ln>
            <a:effectLst/>
          </c:spPr>
          <c:marker>
            <c:symbol val="none"/>
          </c:marker>
          <c:cat>
            <c:numRef>
              <c:f>ANALYSIS!$B$17:$B$23</c:f>
              <c:numCache>
                <c:formatCode>"WEEK "0</c:formatCode>
                <c:ptCount val="7"/>
                <c:pt idx="0">
                  <c:v>1</c:v>
                </c:pt>
                <c:pt idx="1">
                  <c:v>2</c:v>
                </c:pt>
                <c:pt idx="2">
                  <c:v>3</c:v>
                </c:pt>
                <c:pt idx="3">
                  <c:v>4</c:v>
                </c:pt>
                <c:pt idx="4">
                  <c:v>5</c:v>
                </c:pt>
                <c:pt idx="5">
                  <c:v>6</c:v>
                </c:pt>
                <c:pt idx="6">
                  <c:v>7</c:v>
                </c:pt>
              </c:numCache>
            </c:numRef>
          </c:cat>
          <c:val>
            <c:numRef>
              <c:f>ANALYSIS!$C$17:$C$23</c:f>
              <c:numCache>
                <c:formatCode>0" REPS"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275C-E640-B553-2BB42177C5B8}"/>
            </c:ext>
          </c:extLst>
        </c:ser>
        <c:dLbls>
          <c:showLegendKey val="0"/>
          <c:showVal val="0"/>
          <c:showCatName val="0"/>
          <c:showSerName val="0"/>
          <c:showPercent val="0"/>
          <c:showBubbleSize val="0"/>
        </c:dLbls>
        <c:smooth val="0"/>
        <c:axId val="855294512"/>
        <c:axId val="855296832"/>
      </c:lineChart>
      <c:catAx>
        <c:axId val="85529451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5296832"/>
        <c:crosses val="autoZero"/>
        <c:auto val="1"/>
        <c:lblAlgn val="ctr"/>
        <c:lblOffset val="100"/>
        <c:noMultiLvlLbl val="0"/>
      </c:catAx>
      <c:valAx>
        <c:axId val="855296832"/>
        <c:scaling>
          <c:orientation val="minMax"/>
        </c:scaling>
        <c:delete val="0"/>
        <c:axPos val="l"/>
        <c:majorGridlines>
          <c:spPr>
            <a:ln w="9525" cap="flat" cmpd="sng" algn="ctr">
              <a:solidFill>
                <a:schemeClr val="tx1">
                  <a:lumMod val="15000"/>
                  <a:lumOff val="85000"/>
                </a:schemeClr>
              </a:solidFill>
              <a:round/>
            </a:ln>
            <a:effectLst/>
          </c:spPr>
        </c:majorGridlines>
        <c:numFmt formatCode="0&quot; REP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8552945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ANALYSIS!$D$16</c:f>
              <c:strCache>
                <c:ptCount val="1"/>
                <c:pt idx="0">
                  <c:v>ESTIMATED ONE-REP MAX</c:v>
                </c:pt>
              </c:strCache>
            </c:strRef>
          </c:tx>
          <c:spPr>
            <a:ln w="28575" cap="rnd">
              <a:solidFill>
                <a:schemeClr val="accent1"/>
              </a:solidFill>
              <a:round/>
            </a:ln>
            <a:effectLst/>
          </c:spPr>
          <c:marker>
            <c:symbol val="none"/>
          </c:marker>
          <c:cat>
            <c:numRef>
              <c:f>ANALYSIS!$B$17:$B$23</c:f>
              <c:numCache>
                <c:formatCode>"WEEK "0</c:formatCode>
                <c:ptCount val="7"/>
                <c:pt idx="0">
                  <c:v>1</c:v>
                </c:pt>
                <c:pt idx="1">
                  <c:v>2</c:v>
                </c:pt>
                <c:pt idx="2">
                  <c:v>3</c:v>
                </c:pt>
                <c:pt idx="3">
                  <c:v>4</c:v>
                </c:pt>
                <c:pt idx="4">
                  <c:v>5</c:v>
                </c:pt>
                <c:pt idx="5">
                  <c:v>6</c:v>
                </c:pt>
                <c:pt idx="6">
                  <c:v>7</c:v>
                </c:pt>
              </c:numCache>
            </c:numRef>
          </c:cat>
          <c:val>
            <c:numRef>
              <c:f>ANALYSIS!$D$17:$D$23</c:f>
              <c:numCache>
                <c:formatCode>0" LBS"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335E-9F41-808A-73BB0C1580F9}"/>
            </c:ext>
          </c:extLst>
        </c:ser>
        <c:dLbls>
          <c:showLegendKey val="0"/>
          <c:showVal val="0"/>
          <c:showCatName val="0"/>
          <c:showSerName val="0"/>
          <c:showPercent val="0"/>
          <c:showBubbleSize val="0"/>
        </c:dLbls>
        <c:smooth val="0"/>
        <c:axId val="855341360"/>
        <c:axId val="854847072"/>
      </c:lineChart>
      <c:catAx>
        <c:axId val="855341360"/>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4847072"/>
        <c:crosses val="autoZero"/>
        <c:auto val="1"/>
        <c:lblAlgn val="ctr"/>
        <c:lblOffset val="100"/>
        <c:noMultiLvlLbl val="0"/>
      </c:catAx>
      <c:valAx>
        <c:axId val="854847072"/>
        <c:scaling>
          <c:orientation val="minMax"/>
        </c:scaling>
        <c:delete val="0"/>
        <c:axPos val="l"/>
        <c:majorGridlines>
          <c:spPr>
            <a:ln w="9525" cap="flat" cmpd="sng" algn="ctr">
              <a:solidFill>
                <a:schemeClr val="tx1">
                  <a:lumMod val="15000"/>
                  <a:lumOff val="85000"/>
                </a:schemeClr>
              </a:solidFill>
              <a:round/>
            </a:ln>
            <a:effectLst/>
          </c:spPr>
        </c:majorGridlines>
        <c:numFmt formatCode="0&quot; LB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8553413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ANALYSIS!$E$16</c:f>
              <c:strCache>
                <c:ptCount val="1"/>
                <c:pt idx="0">
                  <c:v>AVERAGE INTENSITY</c:v>
                </c:pt>
              </c:strCache>
            </c:strRef>
          </c:tx>
          <c:spPr>
            <a:ln w="28575" cap="rnd">
              <a:solidFill>
                <a:schemeClr val="accent1"/>
              </a:solidFill>
              <a:round/>
            </a:ln>
            <a:effectLst/>
          </c:spPr>
          <c:marker>
            <c:symbol val="none"/>
          </c:marker>
          <c:cat>
            <c:numRef>
              <c:f>ANALYSIS!$B$17:$B$23</c:f>
              <c:numCache>
                <c:formatCode>"WEEK "0</c:formatCode>
                <c:ptCount val="7"/>
                <c:pt idx="0">
                  <c:v>1</c:v>
                </c:pt>
                <c:pt idx="1">
                  <c:v>2</c:v>
                </c:pt>
                <c:pt idx="2">
                  <c:v>3</c:v>
                </c:pt>
                <c:pt idx="3">
                  <c:v>4</c:v>
                </c:pt>
                <c:pt idx="4">
                  <c:v>5</c:v>
                </c:pt>
                <c:pt idx="5">
                  <c:v>6</c:v>
                </c:pt>
                <c:pt idx="6">
                  <c:v>7</c:v>
                </c:pt>
              </c:numCache>
            </c:numRef>
          </c:cat>
          <c:val>
            <c:numRef>
              <c:f>ANALYSIS!$E$17:$E$23</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C53C-9541-9D6E-3E5619E26CC2}"/>
            </c:ext>
          </c:extLst>
        </c:ser>
        <c:dLbls>
          <c:showLegendKey val="0"/>
          <c:showVal val="0"/>
          <c:showCatName val="0"/>
          <c:showSerName val="0"/>
          <c:showPercent val="0"/>
          <c:showBubbleSize val="0"/>
        </c:dLbls>
        <c:smooth val="0"/>
        <c:axId val="964106672"/>
        <c:axId val="964108448"/>
      </c:lineChart>
      <c:catAx>
        <c:axId val="96410667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4108448"/>
        <c:crosses val="autoZero"/>
        <c:auto val="1"/>
        <c:lblAlgn val="ctr"/>
        <c:lblOffset val="100"/>
        <c:noMultiLvlLbl val="0"/>
      </c:catAx>
      <c:valAx>
        <c:axId val="964108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41066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ANALYSIS!$C$27</c:f>
              <c:strCache>
                <c:ptCount val="1"/>
                <c:pt idx="0">
                  <c:v>REPS</c:v>
                </c:pt>
              </c:strCache>
            </c:strRef>
          </c:tx>
          <c:spPr>
            <a:ln w="28575" cap="rnd">
              <a:solidFill>
                <a:schemeClr val="accent1"/>
              </a:solidFill>
              <a:round/>
            </a:ln>
            <a:effectLst/>
          </c:spPr>
          <c:marker>
            <c:symbol val="none"/>
          </c:marker>
          <c:cat>
            <c:numRef>
              <c:f>ANALYSIS!$B$28:$B$34</c:f>
              <c:numCache>
                <c:formatCode>"WEEK "0</c:formatCode>
                <c:ptCount val="7"/>
                <c:pt idx="0">
                  <c:v>1</c:v>
                </c:pt>
                <c:pt idx="1">
                  <c:v>2</c:v>
                </c:pt>
                <c:pt idx="2">
                  <c:v>3</c:v>
                </c:pt>
                <c:pt idx="3">
                  <c:v>4</c:v>
                </c:pt>
                <c:pt idx="4">
                  <c:v>5</c:v>
                </c:pt>
                <c:pt idx="5">
                  <c:v>6</c:v>
                </c:pt>
                <c:pt idx="6">
                  <c:v>7</c:v>
                </c:pt>
              </c:numCache>
            </c:numRef>
          </c:cat>
          <c:val>
            <c:numRef>
              <c:f>ANALYSIS!$C$28:$C$34</c:f>
              <c:numCache>
                <c:formatCode>0" REPS"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B7C7-8349-A961-25FD8A6AC3C8}"/>
            </c:ext>
          </c:extLst>
        </c:ser>
        <c:dLbls>
          <c:showLegendKey val="0"/>
          <c:showVal val="0"/>
          <c:showCatName val="0"/>
          <c:showSerName val="0"/>
          <c:showPercent val="0"/>
          <c:showBubbleSize val="0"/>
        </c:dLbls>
        <c:smooth val="0"/>
        <c:axId val="964081152"/>
        <c:axId val="964083472"/>
      </c:lineChart>
      <c:catAx>
        <c:axId val="96408115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64083472"/>
        <c:crosses val="autoZero"/>
        <c:auto val="1"/>
        <c:lblAlgn val="ctr"/>
        <c:lblOffset val="100"/>
        <c:noMultiLvlLbl val="0"/>
      </c:catAx>
      <c:valAx>
        <c:axId val="964083472"/>
        <c:scaling>
          <c:orientation val="minMax"/>
        </c:scaling>
        <c:delete val="0"/>
        <c:axPos val="l"/>
        <c:majorGridlines>
          <c:spPr>
            <a:ln w="9525" cap="flat" cmpd="sng" algn="ctr">
              <a:solidFill>
                <a:schemeClr val="tx1">
                  <a:lumMod val="15000"/>
                  <a:lumOff val="85000"/>
                </a:schemeClr>
              </a:solidFill>
              <a:round/>
            </a:ln>
            <a:effectLst/>
          </c:spPr>
        </c:majorGridlines>
        <c:numFmt formatCode="0&quot; REP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640811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ANALYSIS!$D$27</c:f>
              <c:strCache>
                <c:ptCount val="1"/>
                <c:pt idx="0">
                  <c:v>ESTIMATED ONE-REP MAX</c:v>
                </c:pt>
              </c:strCache>
            </c:strRef>
          </c:tx>
          <c:spPr>
            <a:ln w="28575" cap="rnd">
              <a:solidFill>
                <a:schemeClr val="accent1"/>
              </a:solidFill>
              <a:round/>
            </a:ln>
            <a:effectLst/>
          </c:spPr>
          <c:marker>
            <c:symbol val="none"/>
          </c:marker>
          <c:cat>
            <c:numRef>
              <c:f>ANALYSIS!$B$28:$B$34</c:f>
              <c:numCache>
                <c:formatCode>"WEEK "0</c:formatCode>
                <c:ptCount val="7"/>
                <c:pt idx="0">
                  <c:v>1</c:v>
                </c:pt>
                <c:pt idx="1">
                  <c:v>2</c:v>
                </c:pt>
                <c:pt idx="2">
                  <c:v>3</c:v>
                </c:pt>
                <c:pt idx="3">
                  <c:v>4</c:v>
                </c:pt>
                <c:pt idx="4">
                  <c:v>5</c:v>
                </c:pt>
                <c:pt idx="5">
                  <c:v>6</c:v>
                </c:pt>
                <c:pt idx="6">
                  <c:v>7</c:v>
                </c:pt>
              </c:numCache>
            </c:numRef>
          </c:cat>
          <c:val>
            <c:numRef>
              <c:f>ANALYSIS!$D$28:$D$34</c:f>
              <c:numCache>
                <c:formatCode>0" LBS"</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5F35-4140-A455-135E2716B30A}"/>
            </c:ext>
          </c:extLst>
        </c:ser>
        <c:dLbls>
          <c:showLegendKey val="0"/>
          <c:showVal val="0"/>
          <c:showCatName val="0"/>
          <c:showSerName val="0"/>
          <c:showPercent val="0"/>
          <c:showBubbleSize val="0"/>
        </c:dLbls>
        <c:smooth val="0"/>
        <c:axId val="992618816"/>
        <c:axId val="992621136"/>
      </c:lineChart>
      <c:catAx>
        <c:axId val="992618816"/>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2621136"/>
        <c:crosses val="autoZero"/>
        <c:auto val="1"/>
        <c:lblAlgn val="ctr"/>
        <c:lblOffset val="100"/>
        <c:noMultiLvlLbl val="0"/>
      </c:catAx>
      <c:valAx>
        <c:axId val="992621136"/>
        <c:scaling>
          <c:orientation val="minMax"/>
        </c:scaling>
        <c:delete val="0"/>
        <c:axPos val="l"/>
        <c:majorGridlines>
          <c:spPr>
            <a:ln w="9525" cap="flat" cmpd="sng" algn="ctr">
              <a:solidFill>
                <a:schemeClr val="tx1">
                  <a:lumMod val="15000"/>
                  <a:lumOff val="85000"/>
                </a:schemeClr>
              </a:solidFill>
              <a:round/>
            </a:ln>
            <a:effectLst/>
          </c:spPr>
        </c:majorGridlines>
        <c:numFmt formatCode="0&quot; LBS&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26188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ANALYSIS!$E$27</c:f>
              <c:strCache>
                <c:ptCount val="1"/>
                <c:pt idx="0">
                  <c:v>AVERAGE INTENSITY</c:v>
                </c:pt>
              </c:strCache>
            </c:strRef>
          </c:tx>
          <c:spPr>
            <a:ln w="28575" cap="rnd">
              <a:solidFill>
                <a:schemeClr val="accent1"/>
              </a:solidFill>
              <a:round/>
            </a:ln>
            <a:effectLst/>
          </c:spPr>
          <c:marker>
            <c:symbol val="none"/>
          </c:marker>
          <c:cat>
            <c:numRef>
              <c:f>ANALYSIS!$B$28:$B$34</c:f>
              <c:numCache>
                <c:formatCode>"WEEK "0</c:formatCode>
                <c:ptCount val="7"/>
                <c:pt idx="0">
                  <c:v>1</c:v>
                </c:pt>
                <c:pt idx="1">
                  <c:v>2</c:v>
                </c:pt>
                <c:pt idx="2">
                  <c:v>3</c:v>
                </c:pt>
                <c:pt idx="3">
                  <c:v>4</c:v>
                </c:pt>
                <c:pt idx="4">
                  <c:v>5</c:v>
                </c:pt>
                <c:pt idx="5">
                  <c:v>6</c:v>
                </c:pt>
                <c:pt idx="6">
                  <c:v>7</c:v>
                </c:pt>
              </c:numCache>
            </c:numRef>
          </c:cat>
          <c:val>
            <c:numRef>
              <c:f>ANALYSIS!$E$28:$E$34</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5588-0843-9233-920373FCEB52}"/>
            </c:ext>
          </c:extLst>
        </c:ser>
        <c:dLbls>
          <c:showLegendKey val="0"/>
          <c:showVal val="0"/>
          <c:showCatName val="0"/>
          <c:showSerName val="0"/>
          <c:showPercent val="0"/>
          <c:showBubbleSize val="0"/>
        </c:dLbls>
        <c:smooth val="0"/>
        <c:axId val="991310272"/>
        <c:axId val="991363568"/>
      </c:lineChart>
      <c:catAx>
        <c:axId val="991310272"/>
        <c:scaling>
          <c:orientation val="minMax"/>
        </c:scaling>
        <c:delete val="0"/>
        <c:axPos val="b"/>
        <c:numFmt formatCode="&quot;WEEK &quot;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1363568"/>
        <c:crosses val="autoZero"/>
        <c:auto val="1"/>
        <c:lblAlgn val="ctr"/>
        <c:lblOffset val="100"/>
        <c:noMultiLvlLbl val="0"/>
      </c:catAx>
      <c:valAx>
        <c:axId val="991363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Helvetica" pitchFamily="2" charset="0"/>
                <a:ea typeface="+mn-ea"/>
                <a:cs typeface="+mn-cs"/>
              </a:defRPr>
            </a:pPr>
            <a:endParaRPr lang="en-US"/>
          </a:p>
        </c:txPr>
        <c:crossAx val="9913102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youtu.be/jXaujU2qvws"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helpTopicSelected"/><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helpTopicSelected"/><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helpTopicSelected"/><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elpTopicSelected"/></Relationships>
</file>

<file path=xl/drawings/_rels/drawing5.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18" Type="http://schemas.openxmlformats.org/officeDocument/2006/relationships/chart" Target="../charts/chart17.xml"/><Relationship Id="rId26" Type="http://schemas.openxmlformats.org/officeDocument/2006/relationships/chart" Target="../charts/chart25.xml"/><Relationship Id="rId3" Type="http://schemas.openxmlformats.org/officeDocument/2006/relationships/chart" Target="../charts/chart2.xml"/><Relationship Id="rId21" Type="http://schemas.openxmlformats.org/officeDocument/2006/relationships/chart" Target="../charts/chart20.xml"/><Relationship Id="rId7" Type="http://schemas.openxmlformats.org/officeDocument/2006/relationships/chart" Target="../charts/chart6.xml"/><Relationship Id="rId12" Type="http://schemas.openxmlformats.org/officeDocument/2006/relationships/chart" Target="../charts/chart11.xml"/><Relationship Id="rId17" Type="http://schemas.openxmlformats.org/officeDocument/2006/relationships/chart" Target="../charts/chart16.xml"/><Relationship Id="rId25" Type="http://schemas.openxmlformats.org/officeDocument/2006/relationships/chart" Target="../charts/chart24.xml"/><Relationship Id="rId2" Type="http://schemas.openxmlformats.org/officeDocument/2006/relationships/chart" Target="../charts/chart1.xml"/><Relationship Id="rId16" Type="http://schemas.openxmlformats.org/officeDocument/2006/relationships/chart" Target="../charts/chart15.xml"/><Relationship Id="rId20" Type="http://schemas.openxmlformats.org/officeDocument/2006/relationships/chart" Target="../charts/chart19.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24" Type="http://schemas.openxmlformats.org/officeDocument/2006/relationships/chart" Target="../charts/chart23.xml"/><Relationship Id="rId5" Type="http://schemas.openxmlformats.org/officeDocument/2006/relationships/chart" Target="../charts/chart4.xml"/><Relationship Id="rId15" Type="http://schemas.openxmlformats.org/officeDocument/2006/relationships/chart" Target="../charts/chart14.xml"/><Relationship Id="rId23" Type="http://schemas.openxmlformats.org/officeDocument/2006/relationships/chart" Target="../charts/chart22.xml"/><Relationship Id="rId28" Type="http://schemas.openxmlformats.org/officeDocument/2006/relationships/chart" Target="../charts/chart27.xml"/><Relationship Id="rId10" Type="http://schemas.openxmlformats.org/officeDocument/2006/relationships/chart" Target="../charts/chart9.xml"/><Relationship Id="rId19" Type="http://schemas.openxmlformats.org/officeDocument/2006/relationships/chart" Target="../charts/chart18.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chart" Target="../charts/chart21.xml"/><Relationship Id="rId27"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2" Type="http://schemas.openxmlformats.org/officeDocument/2006/relationships/hyperlink" Target="#helpTopicSelected"/><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helpTopicSelected"/><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helpTopicSelected"/><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helpTopicSelected"/><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203201</xdr:rowOff>
    </xdr:from>
    <xdr:to>
      <xdr:col>2</xdr:col>
      <xdr:colOff>2426717</xdr:colOff>
      <xdr:row>0</xdr:row>
      <xdr:rowOff>1116698</xdr:rowOff>
    </xdr:to>
    <xdr:pic>
      <xdr:nvPicPr>
        <xdr:cNvPr id="2" name="Picture 1">
          <a:extLst>
            <a:ext uri="{FF2B5EF4-FFF2-40B4-BE49-F238E27FC236}">
              <a16:creationId xmlns:a16="http://schemas.microsoft.com/office/drawing/2014/main" id="{E91FC83B-E1AA-CF41-A974-B68E743F2A23}"/>
            </a:ext>
          </a:extLst>
        </xdr:cNvPr>
        <xdr:cNvPicPr>
          <a:picLocks noChangeAspect="1"/>
        </xdr:cNvPicPr>
      </xdr:nvPicPr>
      <xdr:blipFill>
        <a:blip xmlns:r="http://schemas.openxmlformats.org/officeDocument/2006/relationships" r:embed="rId1"/>
        <a:stretch>
          <a:fillRect/>
        </a:stretch>
      </xdr:blipFill>
      <xdr:spPr>
        <a:xfrm>
          <a:off x="215901" y="203201"/>
          <a:ext cx="2642616" cy="913497"/>
        </a:xfrm>
        <a:prstGeom prst="rect">
          <a:avLst/>
        </a:prstGeom>
      </xdr:spPr>
    </xdr:pic>
    <xdr:clientData/>
  </xdr:twoCellAnchor>
  <xdr:twoCellAnchor>
    <xdr:from>
      <xdr:col>3</xdr:col>
      <xdr:colOff>1066800</xdr:colOff>
      <xdr:row>3</xdr:row>
      <xdr:rowOff>2184400</xdr:rowOff>
    </xdr:from>
    <xdr:to>
      <xdr:col>4</xdr:col>
      <xdr:colOff>927100</xdr:colOff>
      <xdr:row>5</xdr:row>
      <xdr:rowOff>55880</xdr:rowOff>
    </xdr:to>
    <xdr:sp macro="" textlink="">
      <xdr:nvSpPr>
        <xdr:cNvPr id="3" name="Rounded Rectangle 2" descr="Click to watch introductory video.">
          <a:hlinkClick xmlns:r="http://schemas.openxmlformats.org/officeDocument/2006/relationships" r:id="rId2" tooltip="Click to watch introductory video."/>
          <a:extLst>
            <a:ext uri="{FF2B5EF4-FFF2-40B4-BE49-F238E27FC236}">
              <a16:creationId xmlns:a16="http://schemas.microsoft.com/office/drawing/2014/main" id="{33407E2F-B207-D348-8C67-D2E087093870}"/>
            </a:ext>
          </a:extLst>
        </xdr:cNvPr>
        <xdr:cNvSpPr/>
      </xdr:nvSpPr>
      <xdr:spPr>
        <a:xfrm>
          <a:off x="4381500" y="4102100"/>
          <a:ext cx="2743200" cy="640080"/>
        </a:xfrm>
        <a:prstGeom prst="roundRect">
          <a:avLst/>
        </a:prstGeom>
        <a:solidFill>
          <a:srgbClr val="800F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Helvetica" pitchFamily="2" charset="0"/>
            </a:rPr>
            <a:t>Watch Introductory Video</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25400</xdr:colOff>
      <xdr:row>0</xdr:row>
      <xdr:rowOff>228601</xdr:rowOff>
    </xdr:from>
    <xdr:to>
      <xdr:col>5</xdr:col>
      <xdr:colOff>866497</xdr:colOff>
      <xdr:row>0</xdr:row>
      <xdr:rowOff>2362200</xdr:rowOff>
    </xdr:to>
    <xdr:pic>
      <xdr:nvPicPr>
        <xdr:cNvPr id="2" name="Picture 1">
          <a:extLst>
            <a:ext uri="{FF2B5EF4-FFF2-40B4-BE49-F238E27FC236}">
              <a16:creationId xmlns:a16="http://schemas.microsoft.com/office/drawing/2014/main" id="{0F9600ED-0428-3D40-9D3B-F0F66A18B029}"/>
            </a:ext>
          </a:extLst>
        </xdr:cNvPr>
        <xdr:cNvPicPr>
          <a:picLocks noChangeAspect="1"/>
        </xdr:cNvPicPr>
      </xdr:nvPicPr>
      <xdr:blipFill>
        <a:blip xmlns:r="http://schemas.openxmlformats.org/officeDocument/2006/relationships" r:embed="rId1"/>
        <a:stretch>
          <a:fillRect/>
        </a:stretch>
      </xdr:blipFill>
      <xdr:spPr>
        <a:xfrm>
          <a:off x="241300" y="228601"/>
          <a:ext cx="6200497" cy="2133599"/>
        </a:xfrm>
        <a:prstGeom prst="rect">
          <a:avLst/>
        </a:prstGeom>
      </xdr:spPr>
    </xdr:pic>
    <xdr:clientData/>
  </xdr:twoCellAnchor>
  <xdr:twoCellAnchor editAs="oneCell">
    <xdr:from>
      <xdr:col>19</xdr:col>
      <xdr:colOff>152400</xdr:colOff>
      <xdr:row>0</xdr:row>
      <xdr:rowOff>304800</xdr:rowOff>
    </xdr:from>
    <xdr:to>
      <xdr:col>19</xdr:col>
      <xdr:colOff>1524000</xdr:colOff>
      <xdr:row>0</xdr:row>
      <xdr:rowOff>762000</xdr:rowOff>
    </xdr:to>
    <xdr:sp macro="" textlink="">
      <xdr:nvSpPr>
        <xdr:cNvPr id="3" name="Rounded Rectangle 2" descr="Click to watch introductory video.">
          <a:hlinkClick xmlns:r="http://schemas.openxmlformats.org/officeDocument/2006/relationships" r:id="rId2" tooltip="Click to watch introductory video."/>
          <a:extLst>
            <a:ext uri="{FF2B5EF4-FFF2-40B4-BE49-F238E27FC236}">
              <a16:creationId xmlns:a16="http://schemas.microsoft.com/office/drawing/2014/main" id="{F4C60DF1-C1AC-1646-8B7E-B635404E4CAE}"/>
            </a:ext>
          </a:extLst>
        </xdr:cNvPr>
        <xdr:cNvSpPr/>
      </xdr:nvSpPr>
      <xdr:spPr>
        <a:xfrm>
          <a:off x="26428700" y="304800"/>
          <a:ext cx="1371600" cy="457200"/>
        </a:xfrm>
        <a:prstGeom prst="roundRect">
          <a:avLst/>
        </a:prstGeom>
        <a:solidFill>
          <a:srgbClr val="800F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Helvetica" pitchFamily="2" charset="0"/>
            </a:rPr>
            <a:t>Help</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25400</xdr:colOff>
      <xdr:row>0</xdr:row>
      <xdr:rowOff>228601</xdr:rowOff>
    </xdr:from>
    <xdr:to>
      <xdr:col>5</xdr:col>
      <xdr:colOff>866497</xdr:colOff>
      <xdr:row>0</xdr:row>
      <xdr:rowOff>2362200</xdr:rowOff>
    </xdr:to>
    <xdr:pic>
      <xdr:nvPicPr>
        <xdr:cNvPr id="2" name="Picture 1">
          <a:extLst>
            <a:ext uri="{FF2B5EF4-FFF2-40B4-BE49-F238E27FC236}">
              <a16:creationId xmlns:a16="http://schemas.microsoft.com/office/drawing/2014/main" id="{1AF0C216-EC2D-8B4C-82AD-CB78C30F529F}"/>
            </a:ext>
          </a:extLst>
        </xdr:cNvPr>
        <xdr:cNvPicPr>
          <a:picLocks noChangeAspect="1"/>
        </xdr:cNvPicPr>
      </xdr:nvPicPr>
      <xdr:blipFill>
        <a:blip xmlns:r="http://schemas.openxmlformats.org/officeDocument/2006/relationships" r:embed="rId1"/>
        <a:stretch>
          <a:fillRect/>
        </a:stretch>
      </xdr:blipFill>
      <xdr:spPr>
        <a:xfrm>
          <a:off x="241300" y="228601"/>
          <a:ext cx="6200497" cy="2133599"/>
        </a:xfrm>
        <a:prstGeom prst="rect">
          <a:avLst/>
        </a:prstGeom>
      </xdr:spPr>
    </xdr:pic>
    <xdr:clientData/>
  </xdr:twoCellAnchor>
  <xdr:twoCellAnchor editAs="oneCell">
    <xdr:from>
      <xdr:col>19</xdr:col>
      <xdr:colOff>152400</xdr:colOff>
      <xdr:row>0</xdr:row>
      <xdr:rowOff>304800</xdr:rowOff>
    </xdr:from>
    <xdr:to>
      <xdr:col>19</xdr:col>
      <xdr:colOff>1524000</xdr:colOff>
      <xdr:row>0</xdr:row>
      <xdr:rowOff>762000</xdr:rowOff>
    </xdr:to>
    <xdr:sp macro="" textlink="">
      <xdr:nvSpPr>
        <xdr:cNvPr id="3" name="Rounded Rectangle 2" descr="Click to watch introductory video.">
          <a:hlinkClick xmlns:r="http://schemas.openxmlformats.org/officeDocument/2006/relationships" r:id="rId2" tooltip="Click to watch introductory video."/>
          <a:extLst>
            <a:ext uri="{FF2B5EF4-FFF2-40B4-BE49-F238E27FC236}">
              <a16:creationId xmlns:a16="http://schemas.microsoft.com/office/drawing/2014/main" id="{249BD208-2DA7-6D42-BC6F-19B21AFA8718}"/>
            </a:ext>
          </a:extLst>
        </xdr:cNvPr>
        <xdr:cNvSpPr/>
      </xdr:nvSpPr>
      <xdr:spPr>
        <a:xfrm>
          <a:off x="26428700" y="304800"/>
          <a:ext cx="1371600" cy="457200"/>
        </a:xfrm>
        <a:prstGeom prst="roundRect">
          <a:avLst/>
        </a:prstGeom>
        <a:solidFill>
          <a:srgbClr val="800F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Helvetica" pitchFamily="2" charset="0"/>
            </a:rPr>
            <a:t>Help</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25400</xdr:colOff>
      <xdr:row>0</xdr:row>
      <xdr:rowOff>228601</xdr:rowOff>
    </xdr:from>
    <xdr:to>
      <xdr:col>5</xdr:col>
      <xdr:colOff>866497</xdr:colOff>
      <xdr:row>0</xdr:row>
      <xdr:rowOff>2362200</xdr:rowOff>
    </xdr:to>
    <xdr:pic>
      <xdr:nvPicPr>
        <xdr:cNvPr id="2" name="Picture 1">
          <a:extLst>
            <a:ext uri="{FF2B5EF4-FFF2-40B4-BE49-F238E27FC236}">
              <a16:creationId xmlns:a16="http://schemas.microsoft.com/office/drawing/2014/main" id="{C377F217-8822-7E42-9F10-54EECCBD4598}"/>
            </a:ext>
          </a:extLst>
        </xdr:cNvPr>
        <xdr:cNvPicPr>
          <a:picLocks noChangeAspect="1"/>
        </xdr:cNvPicPr>
      </xdr:nvPicPr>
      <xdr:blipFill>
        <a:blip xmlns:r="http://schemas.openxmlformats.org/officeDocument/2006/relationships" r:embed="rId1"/>
        <a:stretch>
          <a:fillRect/>
        </a:stretch>
      </xdr:blipFill>
      <xdr:spPr>
        <a:xfrm>
          <a:off x="241300" y="228601"/>
          <a:ext cx="6200497" cy="2133599"/>
        </a:xfrm>
        <a:prstGeom prst="rect">
          <a:avLst/>
        </a:prstGeom>
      </xdr:spPr>
    </xdr:pic>
    <xdr:clientData/>
  </xdr:twoCellAnchor>
  <xdr:twoCellAnchor editAs="oneCell">
    <xdr:from>
      <xdr:col>19</xdr:col>
      <xdr:colOff>152400</xdr:colOff>
      <xdr:row>0</xdr:row>
      <xdr:rowOff>304800</xdr:rowOff>
    </xdr:from>
    <xdr:to>
      <xdr:col>20</xdr:col>
      <xdr:colOff>1363134</xdr:colOff>
      <xdr:row>0</xdr:row>
      <xdr:rowOff>762000</xdr:rowOff>
    </xdr:to>
    <xdr:sp macro="" textlink="">
      <xdr:nvSpPr>
        <xdr:cNvPr id="3" name="Rounded Rectangle 2" descr="Click to watch introductory video.">
          <a:hlinkClick xmlns:r="http://schemas.openxmlformats.org/officeDocument/2006/relationships" r:id="rId2" tooltip="Click to watch introductory video."/>
          <a:extLst>
            <a:ext uri="{FF2B5EF4-FFF2-40B4-BE49-F238E27FC236}">
              <a16:creationId xmlns:a16="http://schemas.microsoft.com/office/drawing/2014/main" id="{AA18E34F-6BDC-9044-9706-F7E6DB689B6F}"/>
            </a:ext>
          </a:extLst>
        </xdr:cNvPr>
        <xdr:cNvSpPr/>
      </xdr:nvSpPr>
      <xdr:spPr>
        <a:xfrm>
          <a:off x="26428700" y="304800"/>
          <a:ext cx="1371600" cy="457200"/>
        </a:xfrm>
        <a:prstGeom prst="roundRect">
          <a:avLst/>
        </a:prstGeom>
        <a:solidFill>
          <a:srgbClr val="800F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Helvetica" pitchFamily="2" charset="0"/>
            </a:rPr>
            <a:t>Help</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203201</xdr:rowOff>
    </xdr:from>
    <xdr:to>
      <xdr:col>3</xdr:col>
      <xdr:colOff>2210817</xdr:colOff>
      <xdr:row>0</xdr:row>
      <xdr:rowOff>1116698</xdr:rowOff>
    </xdr:to>
    <xdr:pic>
      <xdr:nvPicPr>
        <xdr:cNvPr id="2" name="Picture 1">
          <a:extLst>
            <a:ext uri="{FF2B5EF4-FFF2-40B4-BE49-F238E27FC236}">
              <a16:creationId xmlns:a16="http://schemas.microsoft.com/office/drawing/2014/main" id="{D90363E1-9321-9D42-A02E-6FC0CCE78209}"/>
            </a:ext>
          </a:extLst>
        </xdr:cNvPr>
        <xdr:cNvPicPr>
          <a:picLocks noChangeAspect="1"/>
        </xdr:cNvPicPr>
      </xdr:nvPicPr>
      <xdr:blipFill>
        <a:blip xmlns:r="http://schemas.openxmlformats.org/officeDocument/2006/relationships" r:embed="rId1"/>
        <a:stretch>
          <a:fillRect/>
        </a:stretch>
      </xdr:blipFill>
      <xdr:spPr>
        <a:xfrm>
          <a:off x="215901" y="203201"/>
          <a:ext cx="2642616" cy="9134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203201</xdr:rowOff>
    </xdr:from>
    <xdr:to>
      <xdr:col>4</xdr:col>
      <xdr:colOff>623317</xdr:colOff>
      <xdr:row>0</xdr:row>
      <xdr:rowOff>1116698</xdr:rowOff>
    </xdr:to>
    <xdr:pic>
      <xdr:nvPicPr>
        <xdr:cNvPr id="2" name="Picture 1">
          <a:extLst>
            <a:ext uri="{FF2B5EF4-FFF2-40B4-BE49-F238E27FC236}">
              <a16:creationId xmlns:a16="http://schemas.microsoft.com/office/drawing/2014/main" id="{07F8DCBA-7F3D-A443-B72B-54EBEF585F14}"/>
            </a:ext>
          </a:extLst>
        </xdr:cNvPr>
        <xdr:cNvPicPr>
          <a:picLocks noChangeAspect="1"/>
        </xdr:cNvPicPr>
      </xdr:nvPicPr>
      <xdr:blipFill>
        <a:blip xmlns:r="http://schemas.openxmlformats.org/officeDocument/2006/relationships" r:embed="rId1"/>
        <a:stretch>
          <a:fillRect/>
        </a:stretch>
      </xdr:blipFill>
      <xdr:spPr>
        <a:xfrm>
          <a:off x="215901" y="203201"/>
          <a:ext cx="2642616" cy="9134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12700</xdr:colOff>
      <xdr:row>0</xdr:row>
      <xdr:rowOff>812800</xdr:rowOff>
    </xdr:from>
    <xdr:to>
      <xdr:col>13</xdr:col>
      <xdr:colOff>927100</xdr:colOff>
      <xdr:row>0</xdr:row>
      <xdr:rowOff>1178560</xdr:rowOff>
    </xdr:to>
    <xdr:sp macro="" textlink="">
      <xdr:nvSpPr>
        <xdr:cNvPr id="6" name="Rounded Rectangle 5" descr="Click to watch introductory video.">
          <a:hlinkClick xmlns:r="http://schemas.openxmlformats.org/officeDocument/2006/relationships" r:id="rId1" tooltip="Click to watch introductory video."/>
          <a:extLst>
            <a:ext uri="{FF2B5EF4-FFF2-40B4-BE49-F238E27FC236}">
              <a16:creationId xmlns:a16="http://schemas.microsoft.com/office/drawing/2014/main" id="{A5771F72-20D4-4642-9218-8331B9EB5D2E}"/>
            </a:ext>
          </a:extLst>
        </xdr:cNvPr>
        <xdr:cNvSpPr/>
      </xdr:nvSpPr>
      <xdr:spPr>
        <a:xfrm>
          <a:off x="11049000" y="812800"/>
          <a:ext cx="914400" cy="365760"/>
        </a:xfrm>
        <a:prstGeom prst="roundRect">
          <a:avLst/>
        </a:prstGeom>
        <a:solidFill>
          <a:srgbClr val="800F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Helvetica" pitchFamily="2" charset="0"/>
            </a:rPr>
            <a:t>Help</a:t>
          </a:r>
        </a:p>
      </xdr:txBody>
    </xdr:sp>
    <xdr:clientData/>
  </xdr:twoCellAnchor>
  <xdr:twoCellAnchor editAs="oneCell">
    <xdr:from>
      <xdr:col>1</xdr:col>
      <xdr:colOff>38100</xdr:colOff>
      <xdr:row>0</xdr:row>
      <xdr:rowOff>152400</xdr:rowOff>
    </xdr:from>
    <xdr:to>
      <xdr:col>6</xdr:col>
      <xdr:colOff>81693</xdr:colOff>
      <xdr:row>1</xdr:row>
      <xdr:rowOff>254000</xdr:rowOff>
    </xdr:to>
    <xdr:pic>
      <xdr:nvPicPr>
        <xdr:cNvPr id="4" name="Picture 3">
          <a:extLst>
            <a:ext uri="{FF2B5EF4-FFF2-40B4-BE49-F238E27FC236}">
              <a16:creationId xmlns:a16="http://schemas.microsoft.com/office/drawing/2014/main" id="{C2783236-2EEE-2E4E-896A-1D57EED9E956}"/>
            </a:ext>
          </a:extLst>
        </xdr:cNvPr>
        <xdr:cNvPicPr>
          <a:picLocks noChangeAspect="1"/>
        </xdr:cNvPicPr>
      </xdr:nvPicPr>
      <xdr:blipFill>
        <a:blip xmlns:r="http://schemas.openxmlformats.org/officeDocument/2006/relationships" r:embed="rId2"/>
        <a:stretch>
          <a:fillRect/>
        </a:stretch>
      </xdr:blipFill>
      <xdr:spPr>
        <a:xfrm>
          <a:off x="254000" y="152400"/>
          <a:ext cx="4018693" cy="137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152400</xdr:rowOff>
    </xdr:from>
    <xdr:to>
      <xdr:col>4</xdr:col>
      <xdr:colOff>437293</xdr:colOff>
      <xdr:row>1</xdr:row>
      <xdr:rowOff>254000</xdr:rowOff>
    </xdr:to>
    <xdr:pic>
      <xdr:nvPicPr>
        <xdr:cNvPr id="4" name="Picture 3">
          <a:extLst>
            <a:ext uri="{FF2B5EF4-FFF2-40B4-BE49-F238E27FC236}">
              <a16:creationId xmlns:a16="http://schemas.microsoft.com/office/drawing/2014/main" id="{9171400C-A02B-4C44-A2DC-44A9CDE5B9D4}"/>
            </a:ext>
          </a:extLst>
        </xdr:cNvPr>
        <xdr:cNvPicPr>
          <a:picLocks noChangeAspect="1"/>
        </xdr:cNvPicPr>
      </xdr:nvPicPr>
      <xdr:blipFill>
        <a:blip xmlns:r="http://schemas.openxmlformats.org/officeDocument/2006/relationships" r:embed="rId1"/>
        <a:stretch>
          <a:fillRect/>
        </a:stretch>
      </xdr:blipFill>
      <xdr:spPr>
        <a:xfrm>
          <a:off x="254000" y="152400"/>
          <a:ext cx="4018693" cy="1371600"/>
        </a:xfrm>
        <a:prstGeom prst="rect">
          <a:avLst/>
        </a:prstGeom>
      </xdr:spPr>
    </xdr:pic>
    <xdr:clientData/>
  </xdr:twoCellAnchor>
  <xdr:twoCellAnchor>
    <xdr:from>
      <xdr:col>6</xdr:col>
      <xdr:colOff>118533</xdr:colOff>
      <xdr:row>3</xdr:row>
      <xdr:rowOff>88899</xdr:rowOff>
    </xdr:from>
    <xdr:to>
      <xdr:col>6</xdr:col>
      <xdr:colOff>6062133</xdr:colOff>
      <xdr:row>11</xdr:row>
      <xdr:rowOff>483491</xdr:rowOff>
    </xdr:to>
    <xdr:graphicFrame macro="">
      <xdr:nvGraphicFramePr>
        <xdr:cNvPr id="2" name="Chart 1">
          <a:extLst>
            <a:ext uri="{FF2B5EF4-FFF2-40B4-BE49-F238E27FC236}">
              <a16:creationId xmlns:a16="http://schemas.microsoft.com/office/drawing/2014/main" id="{0B5D0D19-5B9E-E04D-9FD8-E87FF6C7F24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118533</xdr:colOff>
      <xdr:row>3</xdr:row>
      <xdr:rowOff>88899</xdr:rowOff>
    </xdr:from>
    <xdr:to>
      <xdr:col>8</xdr:col>
      <xdr:colOff>6062133</xdr:colOff>
      <xdr:row>11</xdr:row>
      <xdr:rowOff>483491</xdr:rowOff>
    </xdr:to>
    <xdr:graphicFrame macro="">
      <xdr:nvGraphicFramePr>
        <xdr:cNvPr id="7" name="Chart 6">
          <a:extLst>
            <a:ext uri="{FF2B5EF4-FFF2-40B4-BE49-F238E27FC236}">
              <a16:creationId xmlns:a16="http://schemas.microsoft.com/office/drawing/2014/main" id="{D35E1378-BF8E-CE42-AF7C-A765488D87A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118533</xdr:colOff>
      <xdr:row>3</xdr:row>
      <xdr:rowOff>88899</xdr:rowOff>
    </xdr:from>
    <xdr:to>
      <xdr:col>10</xdr:col>
      <xdr:colOff>6062133</xdr:colOff>
      <xdr:row>11</xdr:row>
      <xdr:rowOff>483491</xdr:rowOff>
    </xdr:to>
    <xdr:graphicFrame macro="">
      <xdr:nvGraphicFramePr>
        <xdr:cNvPr id="10" name="Chart 9">
          <a:extLst>
            <a:ext uri="{FF2B5EF4-FFF2-40B4-BE49-F238E27FC236}">
              <a16:creationId xmlns:a16="http://schemas.microsoft.com/office/drawing/2014/main" id="{AAC26EE4-0B6C-5F42-A74C-56CF47B7F65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118533</xdr:colOff>
      <xdr:row>14</xdr:row>
      <xdr:rowOff>88899</xdr:rowOff>
    </xdr:from>
    <xdr:to>
      <xdr:col>6</xdr:col>
      <xdr:colOff>6062133</xdr:colOff>
      <xdr:row>22</xdr:row>
      <xdr:rowOff>483491</xdr:rowOff>
    </xdr:to>
    <xdr:graphicFrame macro="">
      <xdr:nvGraphicFramePr>
        <xdr:cNvPr id="14" name="Chart 13">
          <a:extLst>
            <a:ext uri="{FF2B5EF4-FFF2-40B4-BE49-F238E27FC236}">
              <a16:creationId xmlns:a16="http://schemas.microsoft.com/office/drawing/2014/main" id="{9C5D57FF-C732-074C-980A-8ABCAECCA9A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118533</xdr:colOff>
      <xdr:row>14</xdr:row>
      <xdr:rowOff>88899</xdr:rowOff>
    </xdr:from>
    <xdr:to>
      <xdr:col>8</xdr:col>
      <xdr:colOff>6062133</xdr:colOff>
      <xdr:row>22</xdr:row>
      <xdr:rowOff>483491</xdr:rowOff>
    </xdr:to>
    <xdr:graphicFrame macro="">
      <xdr:nvGraphicFramePr>
        <xdr:cNvPr id="15" name="Chart 14">
          <a:extLst>
            <a:ext uri="{FF2B5EF4-FFF2-40B4-BE49-F238E27FC236}">
              <a16:creationId xmlns:a16="http://schemas.microsoft.com/office/drawing/2014/main" id="{BF5ADAC5-A48A-514C-9F5C-F5C72C3E6A4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118533</xdr:colOff>
      <xdr:row>14</xdr:row>
      <xdr:rowOff>88899</xdr:rowOff>
    </xdr:from>
    <xdr:to>
      <xdr:col>10</xdr:col>
      <xdr:colOff>6062133</xdr:colOff>
      <xdr:row>22</xdr:row>
      <xdr:rowOff>483491</xdr:rowOff>
    </xdr:to>
    <xdr:graphicFrame macro="">
      <xdr:nvGraphicFramePr>
        <xdr:cNvPr id="16" name="Chart 15">
          <a:extLst>
            <a:ext uri="{FF2B5EF4-FFF2-40B4-BE49-F238E27FC236}">
              <a16:creationId xmlns:a16="http://schemas.microsoft.com/office/drawing/2014/main" id="{8E270CB7-8793-BA4D-8927-623FDE92593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118533</xdr:colOff>
      <xdr:row>25</xdr:row>
      <xdr:rowOff>88899</xdr:rowOff>
    </xdr:from>
    <xdr:to>
      <xdr:col>6</xdr:col>
      <xdr:colOff>6062133</xdr:colOff>
      <xdr:row>33</xdr:row>
      <xdr:rowOff>483491</xdr:rowOff>
    </xdr:to>
    <xdr:graphicFrame macro="">
      <xdr:nvGraphicFramePr>
        <xdr:cNvPr id="17" name="Chart 16">
          <a:extLst>
            <a:ext uri="{FF2B5EF4-FFF2-40B4-BE49-F238E27FC236}">
              <a16:creationId xmlns:a16="http://schemas.microsoft.com/office/drawing/2014/main" id="{CD4251A2-4DB4-344C-9912-BC9BDD7EF9B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118533</xdr:colOff>
      <xdr:row>25</xdr:row>
      <xdr:rowOff>88899</xdr:rowOff>
    </xdr:from>
    <xdr:to>
      <xdr:col>8</xdr:col>
      <xdr:colOff>6062133</xdr:colOff>
      <xdr:row>33</xdr:row>
      <xdr:rowOff>483491</xdr:rowOff>
    </xdr:to>
    <xdr:graphicFrame macro="">
      <xdr:nvGraphicFramePr>
        <xdr:cNvPr id="18" name="Chart 17">
          <a:extLst>
            <a:ext uri="{FF2B5EF4-FFF2-40B4-BE49-F238E27FC236}">
              <a16:creationId xmlns:a16="http://schemas.microsoft.com/office/drawing/2014/main" id="{DE328CC7-25EC-0145-BE02-A025631BC61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118533</xdr:colOff>
      <xdr:row>25</xdr:row>
      <xdr:rowOff>88899</xdr:rowOff>
    </xdr:from>
    <xdr:to>
      <xdr:col>10</xdr:col>
      <xdr:colOff>6062133</xdr:colOff>
      <xdr:row>33</xdr:row>
      <xdr:rowOff>483491</xdr:rowOff>
    </xdr:to>
    <xdr:graphicFrame macro="">
      <xdr:nvGraphicFramePr>
        <xdr:cNvPr id="19" name="Chart 18">
          <a:extLst>
            <a:ext uri="{FF2B5EF4-FFF2-40B4-BE49-F238E27FC236}">
              <a16:creationId xmlns:a16="http://schemas.microsoft.com/office/drawing/2014/main" id="{E55BFD24-61DD-8B40-8B17-F13E32EC70F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118533</xdr:colOff>
      <xdr:row>36</xdr:row>
      <xdr:rowOff>88899</xdr:rowOff>
    </xdr:from>
    <xdr:to>
      <xdr:col>6</xdr:col>
      <xdr:colOff>6062133</xdr:colOff>
      <xdr:row>44</xdr:row>
      <xdr:rowOff>483491</xdr:rowOff>
    </xdr:to>
    <xdr:graphicFrame macro="">
      <xdr:nvGraphicFramePr>
        <xdr:cNvPr id="20" name="Chart 19">
          <a:extLst>
            <a:ext uri="{FF2B5EF4-FFF2-40B4-BE49-F238E27FC236}">
              <a16:creationId xmlns:a16="http://schemas.microsoft.com/office/drawing/2014/main" id="{7266C880-B12F-E64A-9EAE-553C1F25B5B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118533</xdr:colOff>
      <xdr:row>36</xdr:row>
      <xdr:rowOff>88899</xdr:rowOff>
    </xdr:from>
    <xdr:to>
      <xdr:col>8</xdr:col>
      <xdr:colOff>6062133</xdr:colOff>
      <xdr:row>44</xdr:row>
      <xdr:rowOff>483491</xdr:rowOff>
    </xdr:to>
    <xdr:graphicFrame macro="">
      <xdr:nvGraphicFramePr>
        <xdr:cNvPr id="21" name="Chart 20">
          <a:extLst>
            <a:ext uri="{FF2B5EF4-FFF2-40B4-BE49-F238E27FC236}">
              <a16:creationId xmlns:a16="http://schemas.microsoft.com/office/drawing/2014/main" id="{514608C4-7460-CD42-B6DF-72B11E79928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118533</xdr:colOff>
      <xdr:row>36</xdr:row>
      <xdr:rowOff>88899</xdr:rowOff>
    </xdr:from>
    <xdr:to>
      <xdr:col>10</xdr:col>
      <xdr:colOff>6062133</xdr:colOff>
      <xdr:row>44</xdr:row>
      <xdr:rowOff>483491</xdr:rowOff>
    </xdr:to>
    <xdr:graphicFrame macro="">
      <xdr:nvGraphicFramePr>
        <xdr:cNvPr id="22" name="Chart 21">
          <a:extLst>
            <a:ext uri="{FF2B5EF4-FFF2-40B4-BE49-F238E27FC236}">
              <a16:creationId xmlns:a16="http://schemas.microsoft.com/office/drawing/2014/main" id="{2A9465D8-F454-4F4F-8C05-5E7D95389EB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118533</xdr:colOff>
      <xdr:row>47</xdr:row>
      <xdr:rowOff>88899</xdr:rowOff>
    </xdr:from>
    <xdr:to>
      <xdr:col>6</xdr:col>
      <xdr:colOff>6062133</xdr:colOff>
      <xdr:row>55</xdr:row>
      <xdr:rowOff>483491</xdr:rowOff>
    </xdr:to>
    <xdr:graphicFrame macro="">
      <xdr:nvGraphicFramePr>
        <xdr:cNvPr id="23" name="Chart 22">
          <a:extLst>
            <a:ext uri="{FF2B5EF4-FFF2-40B4-BE49-F238E27FC236}">
              <a16:creationId xmlns:a16="http://schemas.microsoft.com/office/drawing/2014/main" id="{35DAFAA8-B690-CB42-B5F9-B6A7200AB2F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118533</xdr:colOff>
      <xdr:row>47</xdr:row>
      <xdr:rowOff>88899</xdr:rowOff>
    </xdr:from>
    <xdr:to>
      <xdr:col>8</xdr:col>
      <xdr:colOff>6062133</xdr:colOff>
      <xdr:row>55</xdr:row>
      <xdr:rowOff>483491</xdr:rowOff>
    </xdr:to>
    <xdr:graphicFrame macro="">
      <xdr:nvGraphicFramePr>
        <xdr:cNvPr id="24" name="Chart 23">
          <a:extLst>
            <a:ext uri="{FF2B5EF4-FFF2-40B4-BE49-F238E27FC236}">
              <a16:creationId xmlns:a16="http://schemas.microsoft.com/office/drawing/2014/main" id="{3E204373-59A2-3343-843D-04C4B46E9CD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118533</xdr:colOff>
      <xdr:row>47</xdr:row>
      <xdr:rowOff>88899</xdr:rowOff>
    </xdr:from>
    <xdr:to>
      <xdr:col>10</xdr:col>
      <xdr:colOff>6062133</xdr:colOff>
      <xdr:row>55</xdr:row>
      <xdr:rowOff>483491</xdr:rowOff>
    </xdr:to>
    <xdr:graphicFrame macro="">
      <xdr:nvGraphicFramePr>
        <xdr:cNvPr id="25" name="Chart 24">
          <a:extLst>
            <a:ext uri="{FF2B5EF4-FFF2-40B4-BE49-F238E27FC236}">
              <a16:creationId xmlns:a16="http://schemas.microsoft.com/office/drawing/2014/main" id="{E6616E7E-A786-6D4A-920A-3ADF0A5E62C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118533</xdr:colOff>
      <xdr:row>58</xdr:row>
      <xdr:rowOff>88899</xdr:rowOff>
    </xdr:from>
    <xdr:to>
      <xdr:col>6</xdr:col>
      <xdr:colOff>6062133</xdr:colOff>
      <xdr:row>66</xdr:row>
      <xdr:rowOff>483491</xdr:rowOff>
    </xdr:to>
    <xdr:graphicFrame macro="">
      <xdr:nvGraphicFramePr>
        <xdr:cNvPr id="26" name="Chart 25">
          <a:extLst>
            <a:ext uri="{FF2B5EF4-FFF2-40B4-BE49-F238E27FC236}">
              <a16:creationId xmlns:a16="http://schemas.microsoft.com/office/drawing/2014/main" id="{00DC4775-264E-B14F-8670-B6C7F68D8AE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118533</xdr:colOff>
      <xdr:row>58</xdr:row>
      <xdr:rowOff>88899</xdr:rowOff>
    </xdr:from>
    <xdr:to>
      <xdr:col>8</xdr:col>
      <xdr:colOff>6062133</xdr:colOff>
      <xdr:row>66</xdr:row>
      <xdr:rowOff>483491</xdr:rowOff>
    </xdr:to>
    <xdr:graphicFrame macro="">
      <xdr:nvGraphicFramePr>
        <xdr:cNvPr id="27" name="Chart 26">
          <a:extLst>
            <a:ext uri="{FF2B5EF4-FFF2-40B4-BE49-F238E27FC236}">
              <a16:creationId xmlns:a16="http://schemas.microsoft.com/office/drawing/2014/main" id="{8E3821A2-EE9D-5244-8892-641C8FE781A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xdr:col>
      <xdr:colOff>118533</xdr:colOff>
      <xdr:row>58</xdr:row>
      <xdr:rowOff>88899</xdr:rowOff>
    </xdr:from>
    <xdr:to>
      <xdr:col>10</xdr:col>
      <xdr:colOff>6062133</xdr:colOff>
      <xdr:row>66</xdr:row>
      <xdr:rowOff>483491</xdr:rowOff>
    </xdr:to>
    <xdr:graphicFrame macro="">
      <xdr:nvGraphicFramePr>
        <xdr:cNvPr id="28" name="Chart 27">
          <a:extLst>
            <a:ext uri="{FF2B5EF4-FFF2-40B4-BE49-F238E27FC236}">
              <a16:creationId xmlns:a16="http://schemas.microsoft.com/office/drawing/2014/main" id="{C5B849BE-037A-D64E-8090-7DA81ED38F5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118533</xdr:colOff>
      <xdr:row>69</xdr:row>
      <xdr:rowOff>88899</xdr:rowOff>
    </xdr:from>
    <xdr:to>
      <xdr:col>6</xdr:col>
      <xdr:colOff>6062133</xdr:colOff>
      <xdr:row>77</xdr:row>
      <xdr:rowOff>483491</xdr:rowOff>
    </xdr:to>
    <xdr:graphicFrame macro="">
      <xdr:nvGraphicFramePr>
        <xdr:cNvPr id="29" name="Chart 28">
          <a:extLst>
            <a:ext uri="{FF2B5EF4-FFF2-40B4-BE49-F238E27FC236}">
              <a16:creationId xmlns:a16="http://schemas.microsoft.com/office/drawing/2014/main" id="{9B3185E9-0EA9-4640-8B28-053A5A84005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118533</xdr:colOff>
      <xdr:row>69</xdr:row>
      <xdr:rowOff>88899</xdr:rowOff>
    </xdr:from>
    <xdr:to>
      <xdr:col>8</xdr:col>
      <xdr:colOff>6062133</xdr:colOff>
      <xdr:row>77</xdr:row>
      <xdr:rowOff>483491</xdr:rowOff>
    </xdr:to>
    <xdr:graphicFrame macro="">
      <xdr:nvGraphicFramePr>
        <xdr:cNvPr id="30" name="Chart 29">
          <a:extLst>
            <a:ext uri="{FF2B5EF4-FFF2-40B4-BE49-F238E27FC236}">
              <a16:creationId xmlns:a16="http://schemas.microsoft.com/office/drawing/2014/main" id="{A810E479-4A59-A445-BD92-A02F3B6282E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118533</xdr:colOff>
      <xdr:row>69</xdr:row>
      <xdr:rowOff>88899</xdr:rowOff>
    </xdr:from>
    <xdr:to>
      <xdr:col>10</xdr:col>
      <xdr:colOff>6062133</xdr:colOff>
      <xdr:row>77</xdr:row>
      <xdr:rowOff>483491</xdr:rowOff>
    </xdr:to>
    <xdr:graphicFrame macro="">
      <xdr:nvGraphicFramePr>
        <xdr:cNvPr id="31" name="Chart 30">
          <a:extLst>
            <a:ext uri="{FF2B5EF4-FFF2-40B4-BE49-F238E27FC236}">
              <a16:creationId xmlns:a16="http://schemas.microsoft.com/office/drawing/2014/main" id="{C8EE0B2A-43F5-3744-A9A1-370753404E1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118533</xdr:colOff>
      <xdr:row>80</xdr:row>
      <xdr:rowOff>88899</xdr:rowOff>
    </xdr:from>
    <xdr:to>
      <xdr:col>6</xdr:col>
      <xdr:colOff>6062133</xdr:colOff>
      <xdr:row>88</xdr:row>
      <xdr:rowOff>483491</xdr:rowOff>
    </xdr:to>
    <xdr:graphicFrame macro="">
      <xdr:nvGraphicFramePr>
        <xdr:cNvPr id="32" name="Chart 31">
          <a:extLst>
            <a:ext uri="{FF2B5EF4-FFF2-40B4-BE49-F238E27FC236}">
              <a16:creationId xmlns:a16="http://schemas.microsoft.com/office/drawing/2014/main" id="{9FAADD1B-5276-724B-AE50-1176579B9EA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118533</xdr:colOff>
      <xdr:row>80</xdr:row>
      <xdr:rowOff>88899</xdr:rowOff>
    </xdr:from>
    <xdr:to>
      <xdr:col>8</xdr:col>
      <xdr:colOff>6062133</xdr:colOff>
      <xdr:row>88</xdr:row>
      <xdr:rowOff>483491</xdr:rowOff>
    </xdr:to>
    <xdr:graphicFrame macro="">
      <xdr:nvGraphicFramePr>
        <xdr:cNvPr id="33" name="Chart 32">
          <a:extLst>
            <a:ext uri="{FF2B5EF4-FFF2-40B4-BE49-F238E27FC236}">
              <a16:creationId xmlns:a16="http://schemas.microsoft.com/office/drawing/2014/main" id="{91CA78E1-F80E-0441-9D06-71ACBBC3BB6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10</xdr:col>
      <xdr:colOff>118533</xdr:colOff>
      <xdr:row>80</xdr:row>
      <xdr:rowOff>88899</xdr:rowOff>
    </xdr:from>
    <xdr:to>
      <xdr:col>10</xdr:col>
      <xdr:colOff>6062133</xdr:colOff>
      <xdr:row>88</xdr:row>
      <xdr:rowOff>483491</xdr:rowOff>
    </xdr:to>
    <xdr:graphicFrame macro="">
      <xdr:nvGraphicFramePr>
        <xdr:cNvPr id="34" name="Chart 33">
          <a:extLst>
            <a:ext uri="{FF2B5EF4-FFF2-40B4-BE49-F238E27FC236}">
              <a16:creationId xmlns:a16="http://schemas.microsoft.com/office/drawing/2014/main" id="{202EC70C-77E1-E348-91B3-DEE8FD5861C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118533</xdr:colOff>
      <xdr:row>91</xdr:row>
      <xdr:rowOff>88899</xdr:rowOff>
    </xdr:from>
    <xdr:to>
      <xdr:col>6</xdr:col>
      <xdr:colOff>6062133</xdr:colOff>
      <xdr:row>99</xdr:row>
      <xdr:rowOff>483491</xdr:rowOff>
    </xdr:to>
    <xdr:graphicFrame macro="">
      <xdr:nvGraphicFramePr>
        <xdr:cNvPr id="35" name="Chart 34">
          <a:extLst>
            <a:ext uri="{FF2B5EF4-FFF2-40B4-BE49-F238E27FC236}">
              <a16:creationId xmlns:a16="http://schemas.microsoft.com/office/drawing/2014/main" id="{5A5FFE2F-EEDD-A940-8348-4B62378BEB2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118533</xdr:colOff>
      <xdr:row>91</xdr:row>
      <xdr:rowOff>88899</xdr:rowOff>
    </xdr:from>
    <xdr:to>
      <xdr:col>8</xdr:col>
      <xdr:colOff>6062133</xdr:colOff>
      <xdr:row>99</xdr:row>
      <xdr:rowOff>483491</xdr:rowOff>
    </xdr:to>
    <xdr:graphicFrame macro="">
      <xdr:nvGraphicFramePr>
        <xdr:cNvPr id="36" name="Chart 35">
          <a:extLst>
            <a:ext uri="{FF2B5EF4-FFF2-40B4-BE49-F238E27FC236}">
              <a16:creationId xmlns:a16="http://schemas.microsoft.com/office/drawing/2014/main" id="{ECDB81F7-0EDC-1C42-8AD5-E4C700ED19E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10</xdr:col>
      <xdr:colOff>118533</xdr:colOff>
      <xdr:row>91</xdr:row>
      <xdr:rowOff>88899</xdr:rowOff>
    </xdr:from>
    <xdr:to>
      <xdr:col>10</xdr:col>
      <xdr:colOff>6062133</xdr:colOff>
      <xdr:row>99</xdr:row>
      <xdr:rowOff>483491</xdr:rowOff>
    </xdr:to>
    <xdr:graphicFrame macro="">
      <xdr:nvGraphicFramePr>
        <xdr:cNvPr id="37" name="Chart 36">
          <a:extLst>
            <a:ext uri="{FF2B5EF4-FFF2-40B4-BE49-F238E27FC236}">
              <a16:creationId xmlns:a16="http://schemas.microsoft.com/office/drawing/2014/main" id="{578EF098-879D-3744-8BD3-43968C1FA54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0</xdr:row>
      <xdr:rowOff>228601</xdr:rowOff>
    </xdr:from>
    <xdr:to>
      <xdr:col>5</xdr:col>
      <xdr:colOff>866497</xdr:colOff>
      <xdr:row>0</xdr:row>
      <xdr:rowOff>2362200</xdr:rowOff>
    </xdr:to>
    <xdr:pic>
      <xdr:nvPicPr>
        <xdr:cNvPr id="2" name="Picture 1">
          <a:extLst>
            <a:ext uri="{FF2B5EF4-FFF2-40B4-BE49-F238E27FC236}">
              <a16:creationId xmlns:a16="http://schemas.microsoft.com/office/drawing/2014/main" id="{780C0BDE-1D71-E449-96B3-1CA01F78515A}"/>
            </a:ext>
          </a:extLst>
        </xdr:cNvPr>
        <xdr:cNvPicPr>
          <a:picLocks noChangeAspect="1"/>
        </xdr:cNvPicPr>
      </xdr:nvPicPr>
      <xdr:blipFill>
        <a:blip xmlns:r="http://schemas.openxmlformats.org/officeDocument/2006/relationships" r:embed="rId1"/>
        <a:stretch>
          <a:fillRect/>
        </a:stretch>
      </xdr:blipFill>
      <xdr:spPr>
        <a:xfrm>
          <a:off x="254000" y="228601"/>
          <a:ext cx="6251297" cy="2133599"/>
        </a:xfrm>
        <a:prstGeom prst="rect">
          <a:avLst/>
        </a:prstGeom>
      </xdr:spPr>
    </xdr:pic>
    <xdr:clientData/>
  </xdr:twoCellAnchor>
  <xdr:twoCellAnchor editAs="oneCell">
    <xdr:from>
      <xdr:col>19</xdr:col>
      <xdr:colOff>152400</xdr:colOff>
      <xdr:row>0</xdr:row>
      <xdr:rowOff>304800</xdr:rowOff>
    </xdr:from>
    <xdr:to>
      <xdr:col>19</xdr:col>
      <xdr:colOff>1524000</xdr:colOff>
      <xdr:row>0</xdr:row>
      <xdr:rowOff>762000</xdr:rowOff>
    </xdr:to>
    <xdr:sp macro="" textlink="">
      <xdr:nvSpPr>
        <xdr:cNvPr id="3" name="Rounded Rectangle 2" descr="Click to watch introductory video.">
          <a:hlinkClick xmlns:r="http://schemas.openxmlformats.org/officeDocument/2006/relationships" r:id="rId2" tooltip="Click to watch introductory video."/>
          <a:extLst>
            <a:ext uri="{FF2B5EF4-FFF2-40B4-BE49-F238E27FC236}">
              <a16:creationId xmlns:a16="http://schemas.microsoft.com/office/drawing/2014/main" id="{99C3738E-C350-8D46-AE72-4B0768456583}"/>
            </a:ext>
          </a:extLst>
        </xdr:cNvPr>
        <xdr:cNvSpPr/>
      </xdr:nvSpPr>
      <xdr:spPr>
        <a:xfrm>
          <a:off x="26670000" y="304800"/>
          <a:ext cx="1371600" cy="457200"/>
        </a:xfrm>
        <a:prstGeom prst="roundRect">
          <a:avLst/>
        </a:prstGeom>
        <a:solidFill>
          <a:srgbClr val="800F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Helvetica" pitchFamily="2" charset="0"/>
            </a:rPr>
            <a:t>Help</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25400</xdr:colOff>
      <xdr:row>0</xdr:row>
      <xdr:rowOff>228601</xdr:rowOff>
    </xdr:from>
    <xdr:to>
      <xdr:col>5</xdr:col>
      <xdr:colOff>866497</xdr:colOff>
      <xdr:row>0</xdr:row>
      <xdr:rowOff>2362200</xdr:rowOff>
    </xdr:to>
    <xdr:pic>
      <xdr:nvPicPr>
        <xdr:cNvPr id="2" name="Picture 1">
          <a:extLst>
            <a:ext uri="{FF2B5EF4-FFF2-40B4-BE49-F238E27FC236}">
              <a16:creationId xmlns:a16="http://schemas.microsoft.com/office/drawing/2014/main" id="{D8138D48-0226-8A47-A6AE-6FBED38E3463}"/>
            </a:ext>
          </a:extLst>
        </xdr:cNvPr>
        <xdr:cNvPicPr>
          <a:picLocks noChangeAspect="1"/>
        </xdr:cNvPicPr>
      </xdr:nvPicPr>
      <xdr:blipFill>
        <a:blip xmlns:r="http://schemas.openxmlformats.org/officeDocument/2006/relationships" r:embed="rId1"/>
        <a:stretch>
          <a:fillRect/>
        </a:stretch>
      </xdr:blipFill>
      <xdr:spPr>
        <a:xfrm>
          <a:off x="241300" y="228601"/>
          <a:ext cx="6200497" cy="2133599"/>
        </a:xfrm>
        <a:prstGeom prst="rect">
          <a:avLst/>
        </a:prstGeom>
      </xdr:spPr>
    </xdr:pic>
    <xdr:clientData/>
  </xdr:twoCellAnchor>
  <xdr:twoCellAnchor editAs="oneCell">
    <xdr:from>
      <xdr:col>19</xdr:col>
      <xdr:colOff>152400</xdr:colOff>
      <xdr:row>0</xdr:row>
      <xdr:rowOff>304800</xdr:rowOff>
    </xdr:from>
    <xdr:to>
      <xdr:col>19</xdr:col>
      <xdr:colOff>1524000</xdr:colOff>
      <xdr:row>0</xdr:row>
      <xdr:rowOff>762000</xdr:rowOff>
    </xdr:to>
    <xdr:sp macro="" textlink="">
      <xdr:nvSpPr>
        <xdr:cNvPr id="3" name="Rounded Rectangle 2" descr="Click to watch introductory video.">
          <a:hlinkClick xmlns:r="http://schemas.openxmlformats.org/officeDocument/2006/relationships" r:id="rId2" tooltip="Click to watch introductory video."/>
          <a:extLst>
            <a:ext uri="{FF2B5EF4-FFF2-40B4-BE49-F238E27FC236}">
              <a16:creationId xmlns:a16="http://schemas.microsoft.com/office/drawing/2014/main" id="{79A941E4-BD21-8B4E-B080-AC3EE8B2673F}"/>
            </a:ext>
          </a:extLst>
        </xdr:cNvPr>
        <xdr:cNvSpPr/>
      </xdr:nvSpPr>
      <xdr:spPr>
        <a:xfrm>
          <a:off x="26428700" y="304800"/>
          <a:ext cx="1371600" cy="457200"/>
        </a:xfrm>
        <a:prstGeom prst="roundRect">
          <a:avLst/>
        </a:prstGeom>
        <a:solidFill>
          <a:srgbClr val="800F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Helvetica" pitchFamily="2" charset="0"/>
            </a:rPr>
            <a:t>Help</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25400</xdr:colOff>
      <xdr:row>0</xdr:row>
      <xdr:rowOff>228601</xdr:rowOff>
    </xdr:from>
    <xdr:to>
      <xdr:col>5</xdr:col>
      <xdr:colOff>866497</xdr:colOff>
      <xdr:row>0</xdr:row>
      <xdr:rowOff>2362200</xdr:rowOff>
    </xdr:to>
    <xdr:pic>
      <xdr:nvPicPr>
        <xdr:cNvPr id="2" name="Picture 1">
          <a:extLst>
            <a:ext uri="{FF2B5EF4-FFF2-40B4-BE49-F238E27FC236}">
              <a16:creationId xmlns:a16="http://schemas.microsoft.com/office/drawing/2014/main" id="{4F2691C8-7692-D249-8825-3E22A7696650}"/>
            </a:ext>
          </a:extLst>
        </xdr:cNvPr>
        <xdr:cNvPicPr>
          <a:picLocks noChangeAspect="1"/>
        </xdr:cNvPicPr>
      </xdr:nvPicPr>
      <xdr:blipFill>
        <a:blip xmlns:r="http://schemas.openxmlformats.org/officeDocument/2006/relationships" r:embed="rId1"/>
        <a:stretch>
          <a:fillRect/>
        </a:stretch>
      </xdr:blipFill>
      <xdr:spPr>
        <a:xfrm>
          <a:off x="241300" y="228601"/>
          <a:ext cx="6200497" cy="2133599"/>
        </a:xfrm>
        <a:prstGeom prst="rect">
          <a:avLst/>
        </a:prstGeom>
      </xdr:spPr>
    </xdr:pic>
    <xdr:clientData/>
  </xdr:twoCellAnchor>
  <xdr:twoCellAnchor editAs="oneCell">
    <xdr:from>
      <xdr:col>19</xdr:col>
      <xdr:colOff>152400</xdr:colOff>
      <xdr:row>0</xdr:row>
      <xdr:rowOff>304800</xdr:rowOff>
    </xdr:from>
    <xdr:to>
      <xdr:col>19</xdr:col>
      <xdr:colOff>1524000</xdr:colOff>
      <xdr:row>0</xdr:row>
      <xdr:rowOff>762000</xdr:rowOff>
    </xdr:to>
    <xdr:sp macro="" textlink="">
      <xdr:nvSpPr>
        <xdr:cNvPr id="3" name="Rounded Rectangle 2" descr="Click to watch introductory video.">
          <a:hlinkClick xmlns:r="http://schemas.openxmlformats.org/officeDocument/2006/relationships" r:id="rId2" tooltip="Click to watch introductory video."/>
          <a:extLst>
            <a:ext uri="{FF2B5EF4-FFF2-40B4-BE49-F238E27FC236}">
              <a16:creationId xmlns:a16="http://schemas.microsoft.com/office/drawing/2014/main" id="{861E0701-088E-614F-8D32-8FA4DD0D696B}"/>
            </a:ext>
          </a:extLst>
        </xdr:cNvPr>
        <xdr:cNvSpPr/>
      </xdr:nvSpPr>
      <xdr:spPr>
        <a:xfrm>
          <a:off x="26428700" y="304800"/>
          <a:ext cx="1371600" cy="457200"/>
        </a:xfrm>
        <a:prstGeom prst="roundRect">
          <a:avLst/>
        </a:prstGeom>
        <a:solidFill>
          <a:srgbClr val="800F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Helvetica" pitchFamily="2" charset="0"/>
            </a:rPr>
            <a:t>Help</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25400</xdr:colOff>
      <xdr:row>0</xdr:row>
      <xdr:rowOff>228601</xdr:rowOff>
    </xdr:from>
    <xdr:to>
      <xdr:col>5</xdr:col>
      <xdr:colOff>866497</xdr:colOff>
      <xdr:row>0</xdr:row>
      <xdr:rowOff>2362200</xdr:rowOff>
    </xdr:to>
    <xdr:pic>
      <xdr:nvPicPr>
        <xdr:cNvPr id="2" name="Picture 1">
          <a:extLst>
            <a:ext uri="{FF2B5EF4-FFF2-40B4-BE49-F238E27FC236}">
              <a16:creationId xmlns:a16="http://schemas.microsoft.com/office/drawing/2014/main" id="{E7A5A919-A4A0-0947-AD30-FA02A3224418}"/>
            </a:ext>
          </a:extLst>
        </xdr:cNvPr>
        <xdr:cNvPicPr>
          <a:picLocks noChangeAspect="1"/>
        </xdr:cNvPicPr>
      </xdr:nvPicPr>
      <xdr:blipFill>
        <a:blip xmlns:r="http://schemas.openxmlformats.org/officeDocument/2006/relationships" r:embed="rId1"/>
        <a:stretch>
          <a:fillRect/>
        </a:stretch>
      </xdr:blipFill>
      <xdr:spPr>
        <a:xfrm>
          <a:off x="241300" y="228601"/>
          <a:ext cx="6200497" cy="2133599"/>
        </a:xfrm>
        <a:prstGeom prst="rect">
          <a:avLst/>
        </a:prstGeom>
      </xdr:spPr>
    </xdr:pic>
    <xdr:clientData/>
  </xdr:twoCellAnchor>
  <xdr:twoCellAnchor editAs="oneCell">
    <xdr:from>
      <xdr:col>19</xdr:col>
      <xdr:colOff>152400</xdr:colOff>
      <xdr:row>0</xdr:row>
      <xdr:rowOff>304800</xdr:rowOff>
    </xdr:from>
    <xdr:to>
      <xdr:col>19</xdr:col>
      <xdr:colOff>1524000</xdr:colOff>
      <xdr:row>0</xdr:row>
      <xdr:rowOff>762000</xdr:rowOff>
    </xdr:to>
    <xdr:sp macro="" textlink="">
      <xdr:nvSpPr>
        <xdr:cNvPr id="3" name="Rounded Rectangle 2" descr="Click to watch introductory video.">
          <a:hlinkClick xmlns:r="http://schemas.openxmlformats.org/officeDocument/2006/relationships" r:id="rId2" tooltip="Click to watch introductory video."/>
          <a:extLst>
            <a:ext uri="{FF2B5EF4-FFF2-40B4-BE49-F238E27FC236}">
              <a16:creationId xmlns:a16="http://schemas.microsoft.com/office/drawing/2014/main" id="{03FE7FA3-C0A6-6348-8A17-033EAF2B0A0F}"/>
            </a:ext>
          </a:extLst>
        </xdr:cNvPr>
        <xdr:cNvSpPr/>
      </xdr:nvSpPr>
      <xdr:spPr>
        <a:xfrm>
          <a:off x="26428700" y="304800"/>
          <a:ext cx="1371600" cy="457200"/>
        </a:xfrm>
        <a:prstGeom prst="roundRect">
          <a:avLst/>
        </a:prstGeom>
        <a:solidFill>
          <a:srgbClr val="800F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Helvetica" pitchFamily="2" charset="0"/>
            </a:rPr>
            <a:t>Help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bmmbp\Desktop\New%20Templates\7%20week%20hypertrophy%204day%20Finish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youtu.be/cA14CAjiIyc" TargetMode="External"/><Relationship Id="rId13" Type="http://schemas.openxmlformats.org/officeDocument/2006/relationships/hyperlink" Target="https://youtu.be/KkS18KNJCkY" TargetMode="External"/><Relationship Id="rId18" Type="http://schemas.openxmlformats.org/officeDocument/2006/relationships/hyperlink" Target="https://youtu.be/gx1Ex38j3Ec" TargetMode="External"/><Relationship Id="rId26" Type="http://schemas.openxmlformats.org/officeDocument/2006/relationships/hyperlink" Target="https://youtu.be/N_XH11AQMwk" TargetMode="External"/><Relationship Id="rId39" Type="http://schemas.openxmlformats.org/officeDocument/2006/relationships/drawing" Target="../drawings/drawing3.xml"/><Relationship Id="rId3" Type="http://schemas.openxmlformats.org/officeDocument/2006/relationships/hyperlink" Target="https://youtu.be/pimRRnQanjY" TargetMode="External"/><Relationship Id="rId21" Type="http://schemas.openxmlformats.org/officeDocument/2006/relationships/hyperlink" Target="https://youtu.be/fKELjulrULA" TargetMode="External"/><Relationship Id="rId34" Type="http://schemas.openxmlformats.org/officeDocument/2006/relationships/hyperlink" Target="https://www.youtube.com/watch?v=4AObAU-EcYE&amp;t=1s" TargetMode="External"/><Relationship Id="rId7" Type="http://schemas.openxmlformats.org/officeDocument/2006/relationships/hyperlink" Target="https://youtu.be/zPwoGanhQ28" TargetMode="External"/><Relationship Id="rId12" Type="http://schemas.openxmlformats.org/officeDocument/2006/relationships/hyperlink" Target="https://youtu.be/_hDxEomiZHw" TargetMode="External"/><Relationship Id="rId17" Type="http://schemas.openxmlformats.org/officeDocument/2006/relationships/hyperlink" Target="https://youtu.be/njujfUjkz0k" TargetMode="External"/><Relationship Id="rId25" Type="http://schemas.openxmlformats.org/officeDocument/2006/relationships/hyperlink" Target="https://youtu.be/dkQYRYO3YrY" TargetMode="External"/><Relationship Id="rId33" Type="http://schemas.openxmlformats.org/officeDocument/2006/relationships/hyperlink" Target="https://www.youtube.com/watch?v=4T9UQ4FBVXI&amp;t=174s" TargetMode="External"/><Relationship Id="rId38" Type="http://schemas.openxmlformats.org/officeDocument/2006/relationships/hyperlink" Target="https://www.youtube.com/watch?v=QhVC_AnZYYM" TargetMode="External"/><Relationship Id="rId2" Type="http://schemas.openxmlformats.org/officeDocument/2006/relationships/hyperlink" Target="https://youtu.be/ZyJSt05zXOs" TargetMode="External"/><Relationship Id="rId16" Type="http://schemas.openxmlformats.org/officeDocument/2006/relationships/hyperlink" Target="https://youtu.be/FeZrIhmvoJI" TargetMode="External"/><Relationship Id="rId20" Type="http://schemas.openxmlformats.org/officeDocument/2006/relationships/hyperlink" Target="https://youtu.be/ODft8vnXhlE" TargetMode="External"/><Relationship Id="rId29" Type="http://schemas.openxmlformats.org/officeDocument/2006/relationships/hyperlink" Target="https://www.youtube.com/watch?v=e1p1VnXmdLI" TargetMode="External"/><Relationship Id="rId1" Type="http://schemas.openxmlformats.org/officeDocument/2006/relationships/hyperlink" Target="https://youtu.be/isAJB6MKUg0" TargetMode="External"/><Relationship Id="rId6" Type="http://schemas.openxmlformats.org/officeDocument/2006/relationships/hyperlink" Target="https://youtu.be/S4NlX83DqVE" TargetMode="External"/><Relationship Id="rId11" Type="http://schemas.openxmlformats.org/officeDocument/2006/relationships/hyperlink" Target="https://youtu.be/RpBHbCFcUe4" TargetMode="External"/><Relationship Id="rId24" Type="http://schemas.openxmlformats.org/officeDocument/2006/relationships/hyperlink" Target="https://youtu.be/WkWzoiKQE2I" TargetMode="External"/><Relationship Id="rId32" Type="http://schemas.openxmlformats.org/officeDocument/2006/relationships/hyperlink" Target="https://www.youtube.com/watch?v=CnBmiBqp-AI" TargetMode="External"/><Relationship Id="rId37" Type="http://schemas.openxmlformats.org/officeDocument/2006/relationships/hyperlink" Target="https://www.youtube.com/watch?v=3bCEilt6FqU" TargetMode="External"/><Relationship Id="rId5" Type="http://schemas.openxmlformats.org/officeDocument/2006/relationships/hyperlink" Target="https://youtu.be/N4Zy9X4l09M" TargetMode="External"/><Relationship Id="rId15" Type="http://schemas.openxmlformats.org/officeDocument/2006/relationships/hyperlink" Target="https://youtu.be/lsAFY5Dv7E8" TargetMode="External"/><Relationship Id="rId23" Type="http://schemas.openxmlformats.org/officeDocument/2006/relationships/hyperlink" Target="https://youtu.be/B13-AZVWchA" TargetMode="External"/><Relationship Id="rId28" Type="http://schemas.openxmlformats.org/officeDocument/2006/relationships/hyperlink" Target="https://www.youtube.com/watch?v=e1p1VnXmdLI" TargetMode="External"/><Relationship Id="rId36" Type="http://schemas.openxmlformats.org/officeDocument/2006/relationships/hyperlink" Target="https://www.youtube.com/watch?v=XowKMitOVNc" TargetMode="External"/><Relationship Id="rId10" Type="http://schemas.openxmlformats.org/officeDocument/2006/relationships/hyperlink" Target="https://youtu.be/RLfnie5wMyA" TargetMode="External"/><Relationship Id="rId19" Type="http://schemas.openxmlformats.org/officeDocument/2006/relationships/hyperlink" Target="https://youtu.be/e5FbyMzSTAY" TargetMode="External"/><Relationship Id="rId31" Type="http://schemas.openxmlformats.org/officeDocument/2006/relationships/hyperlink" Target="https://www.youtube.com/watch?v=vfg4nfGBVNs" TargetMode="External"/><Relationship Id="rId4" Type="http://schemas.openxmlformats.org/officeDocument/2006/relationships/hyperlink" Target="https://youtu.be/N4Zy9X4l09M" TargetMode="External"/><Relationship Id="rId9" Type="http://schemas.openxmlformats.org/officeDocument/2006/relationships/hyperlink" Target="https://youtu.be/0fbeVIlC7SU" TargetMode="External"/><Relationship Id="rId14" Type="http://schemas.openxmlformats.org/officeDocument/2006/relationships/hyperlink" Target="https://youtu.be/m6HXwAN-gdw" TargetMode="External"/><Relationship Id="rId22" Type="http://schemas.openxmlformats.org/officeDocument/2006/relationships/hyperlink" Target="https://youtu.be/vre8HM0vcXE" TargetMode="External"/><Relationship Id="rId27" Type="http://schemas.openxmlformats.org/officeDocument/2006/relationships/hyperlink" Target="https://www.youtube.com/watch?v=wIB_X2N6020" TargetMode="External"/><Relationship Id="rId30" Type="http://schemas.openxmlformats.org/officeDocument/2006/relationships/hyperlink" Target="https://www.youtube.com/watch?v=Aq8Tp5r-DZo" TargetMode="External"/><Relationship Id="rId35" Type="http://schemas.openxmlformats.org/officeDocument/2006/relationships/hyperlink" Target="https://www.youtube.com/watch?v=wYREQkVtvEc&amp;t=236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00F20"/>
  </sheetPr>
  <dimension ref="A1:G10"/>
  <sheetViews>
    <sheetView showGridLines="0" showRowColHeaders="0" workbookViewId="0">
      <selection activeCell="C5" sqref="C5:E5"/>
    </sheetView>
  </sheetViews>
  <sheetFormatPr defaultColWidth="0" defaultRowHeight="15.75" zeroHeight="1" x14ac:dyDescent="0.25"/>
  <cols>
    <col min="1" max="2" width="2.875" customWidth="1"/>
    <col min="3" max="4" width="37.875" customWidth="1"/>
    <col min="5" max="5" width="64" customWidth="1"/>
    <col min="6" max="7" width="2.875" customWidth="1"/>
    <col min="8" max="16384" width="10.875" hidden="1"/>
  </cols>
  <sheetData>
    <row r="1" spans="1:7" ht="99.95" customHeight="1" x14ac:dyDescent="0.25">
      <c r="A1" s="1"/>
      <c r="B1" s="1"/>
      <c r="C1" s="1"/>
      <c r="D1" s="274" t="s">
        <v>214</v>
      </c>
      <c r="E1" s="275"/>
      <c r="F1" s="1"/>
      <c r="G1" s="1"/>
    </row>
    <row r="2" spans="1:7" x14ac:dyDescent="0.25"/>
    <row r="3" spans="1:7" ht="35.1" customHeight="1" x14ac:dyDescent="0.35">
      <c r="B3" s="6"/>
      <c r="C3" s="7" t="s">
        <v>0</v>
      </c>
      <c r="D3" s="7"/>
      <c r="E3" s="7"/>
      <c r="F3" s="8"/>
    </row>
    <row r="4" spans="1:7" ht="177.95" customHeight="1" x14ac:dyDescent="0.25">
      <c r="B4" s="9"/>
      <c r="C4" s="276" t="s">
        <v>215</v>
      </c>
      <c r="D4" s="276"/>
      <c r="E4" s="276"/>
      <c r="F4" s="10"/>
    </row>
    <row r="5" spans="1:7" ht="39.950000000000003" customHeight="1" x14ac:dyDescent="0.25">
      <c r="B5" s="9"/>
      <c r="C5" s="277"/>
      <c r="D5" s="277"/>
      <c r="E5" s="277"/>
      <c r="F5" s="10"/>
    </row>
    <row r="6" spans="1:7" ht="23.1" customHeight="1" x14ac:dyDescent="0.25">
      <c r="B6" s="11"/>
      <c r="C6" s="278"/>
      <c r="D6" s="278"/>
      <c r="E6" s="278"/>
      <c r="F6" s="12"/>
    </row>
    <row r="7" spans="1:7" x14ac:dyDescent="0.25"/>
    <row r="8" spans="1:7" x14ac:dyDescent="0.25">
      <c r="B8" s="279" t="s">
        <v>164</v>
      </c>
      <c r="C8" s="279"/>
      <c r="D8" s="279"/>
      <c r="E8" s="279"/>
      <c r="F8" s="279"/>
    </row>
    <row r="9" spans="1:7" x14ac:dyDescent="0.25">
      <c r="B9" s="273">
        <v>43312</v>
      </c>
      <c r="C9" s="273"/>
      <c r="D9" s="273"/>
      <c r="E9" s="273"/>
      <c r="F9" s="273"/>
    </row>
    <row r="10" spans="1:7" x14ac:dyDescent="0.25"/>
  </sheetData>
  <sheetProtection selectLockedCells="1" selectUnlockedCells="1"/>
  <mergeCells count="6">
    <mergeCell ref="B9:F9"/>
    <mergeCell ref="D1:E1"/>
    <mergeCell ref="C4:E4"/>
    <mergeCell ref="C5:E5"/>
    <mergeCell ref="C6:E6"/>
    <mergeCell ref="B8:F8"/>
  </mergeCells>
  <printOptions horizontalCentered="1"/>
  <pageMargins left="0.25" right="0.25" top="0.25" bottom="0.25" header="0" footer="0"/>
  <pageSetup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800F20"/>
  </sheetPr>
  <dimension ref="A1:X111"/>
  <sheetViews>
    <sheetView showGridLines="0" showRowColHeaders="0" zoomScale="60" zoomScaleNormal="60" zoomScaleSheetLayoutView="80" workbookViewId="0">
      <selection activeCell="P19" sqref="P19:T19"/>
    </sheetView>
  </sheetViews>
  <sheetFormatPr defaultColWidth="10.875" defaultRowHeight="15.95" customHeight="1" zeroHeight="1" x14ac:dyDescent="0.25"/>
  <cols>
    <col min="1" max="1" width="2.875" customWidth="1"/>
    <col min="2" max="2" width="20.875" customWidth="1"/>
    <col min="3" max="3" width="2.875" customWidth="1"/>
    <col min="4" max="4" width="25.875" customWidth="1"/>
    <col min="5" max="8" width="20.875" customWidth="1"/>
    <col min="9" max="9" width="5.875" customWidth="1"/>
    <col min="10" max="10" width="25.875" customWidth="1"/>
    <col min="11" max="14" width="20.875" customWidth="1"/>
    <col min="15" max="15" width="5.875" customWidth="1"/>
    <col min="16" max="16" width="25.875" customWidth="1"/>
    <col min="17" max="20" width="20.875" customWidth="1"/>
    <col min="21" max="21" width="2.875" customWidth="1"/>
  </cols>
  <sheetData>
    <row r="1" spans="1:24" ht="200.1" customHeight="1" x14ac:dyDescent="0.25">
      <c r="A1" s="128"/>
      <c r="B1" s="128"/>
      <c r="C1" s="128"/>
      <c r="D1" s="128"/>
      <c r="F1" s="102"/>
      <c r="H1" s="400">
        <v>3</v>
      </c>
      <c r="I1" s="400"/>
      <c r="J1" s="400"/>
      <c r="K1" s="400"/>
      <c r="L1" s="400"/>
      <c r="M1" s="400"/>
      <c r="N1" s="400"/>
      <c r="O1" s="400"/>
      <c r="P1" s="400"/>
      <c r="Q1" s="400"/>
      <c r="R1" s="400"/>
      <c r="S1" s="400"/>
      <c r="T1" s="400"/>
      <c r="U1" s="69"/>
    </row>
    <row r="2" spans="1:24" ht="15" customHeight="1" x14ac:dyDescent="0.25">
      <c r="A2" s="128"/>
      <c r="B2" s="128"/>
      <c r="C2" s="128"/>
      <c r="D2" s="128"/>
      <c r="E2" s="128"/>
      <c r="F2" s="128"/>
      <c r="G2" s="69"/>
      <c r="H2" s="69"/>
      <c r="I2" s="69"/>
      <c r="J2" s="69"/>
      <c r="K2" s="69"/>
      <c r="L2" s="69"/>
      <c r="M2" s="69"/>
      <c r="N2" s="69"/>
      <c r="O2" s="69"/>
      <c r="P2" s="69"/>
      <c r="Q2" s="69"/>
      <c r="R2" s="69"/>
      <c r="S2" s="69"/>
      <c r="T2" s="69"/>
      <c r="U2" s="69"/>
    </row>
    <row r="3" spans="1:24" ht="60" customHeight="1" x14ac:dyDescent="0.25">
      <c r="A3" s="128"/>
      <c r="B3" s="388">
        <f>H1</f>
        <v>3</v>
      </c>
      <c r="C3" s="128"/>
      <c r="D3" s="122" t="s">
        <v>97</v>
      </c>
      <c r="E3" s="123"/>
      <c r="F3" s="123"/>
      <c r="G3" s="123"/>
      <c r="H3" s="123"/>
      <c r="I3" s="123"/>
      <c r="J3" s="103"/>
      <c r="K3" s="124"/>
      <c r="L3" s="124"/>
      <c r="M3" s="124"/>
      <c r="N3" s="124"/>
      <c r="O3" s="124"/>
      <c r="P3" s="124"/>
      <c r="Q3" s="124"/>
      <c r="R3" s="124"/>
      <c r="S3" s="124"/>
      <c r="T3" s="124"/>
      <c r="U3" s="69"/>
      <c r="V3" s="69"/>
      <c r="W3" s="69"/>
      <c r="X3" s="69"/>
    </row>
    <row r="4" spans="1:24" ht="60" customHeight="1" x14ac:dyDescent="0.25">
      <c r="A4" s="128"/>
      <c r="B4" s="388"/>
      <c r="C4" s="128"/>
      <c r="D4" s="401" t="s">
        <v>96</v>
      </c>
      <c r="E4" s="402"/>
      <c r="F4" s="131" t="s">
        <v>60</v>
      </c>
      <c r="G4" s="131" t="s">
        <v>59</v>
      </c>
      <c r="H4" s="134" t="s">
        <v>90</v>
      </c>
      <c r="I4" s="372" t="s">
        <v>88</v>
      </c>
      <c r="J4" s="373"/>
      <c r="K4" s="124"/>
      <c r="L4" s="124"/>
      <c r="M4" s="124"/>
      <c r="N4" s="124"/>
      <c r="O4" s="124"/>
      <c r="P4" s="124"/>
      <c r="Q4" s="124"/>
      <c r="R4" s="124"/>
      <c r="S4" s="124"/>
      <c r="T4" s="124"/>
      <c r="U4" s="69"/>
      <c r="V4" s="69"/>
      <c r="W4" s="69"/>
      <c r="X4" s="69"/>
    </row>
    <row r="5" spans="1:24" ht="50.1" customHeight="1" x14ac:dyDescent="0.25">
      <c r="A5" s="128"/>
      <c r="B5" s="388"/>
      <c r="C5" s="128"/>
      <c r="D5" s="403" t="s">
        <v>15</v>
      </c>
      <c r="E5" s="404"/>
      <c r="F5" s="67">
        <f ca="1">IF(AND($D5=$D$19,$E$33&lt;&gt;0),VLOOKUP(F$4,$D$33:$H$37,2,0),0)
+IF(AND($D5=$J$19,$K$33&lt;&gt;0),VLOOKUP(F$4,$J$33:$N$37,2,0),0)
+IF(AND($D5=$P$19,$Q$33&lt;&gt;0),VLOOKUP(F$4,$P$33:$T$37,2,0),0)
+IF(AND($D5=$D$43,$E$57&lt;&gt;0),VLOOKUP(F$4,$D$57:$H$61,2,0),0)
+IF(AND($D5=$J$43,$K$57&lt;&gt;0),VLOOKUP(F$4,$J$57:$N$61,2,0),0)
+IF(AND($D5=$P$43,$Q$57&lt;&gt;0),VLOOKUP(F$4,$P$57:$T$61,2,0),0)
+IF(AND($D5=$D$67,$E$81&lt;&gt;0),VLOOKUP(F$4,$D$81:$H$85,2,0),0)
+IF(AND($D5=$J$67,$K$81&lt;&gt;0),VLOOKUP(F$4,$J$81:$N$85,2,0),0)
+IF(AND($D5=$P$67,$Q$81&lt;&gt;0),VLOOKUP(F$4,$P$81:$T$85,2,0),0)</f>
        <v>0</v>
      </c>
      <c r="G5" s="68">
        <f t="shared" ref="G5:I13" ca="1" si="0">IF(AND($D5=$D$19,$E$33&lt;&gt;0),VLOOKUP(G$4,$D$33:$H$37,2,0),0)
+IF(AND($D5=$J$19,$K$33&lt;&gt;0),VLOOKUP(G$4,$J$33:$N$37,2,0),0)
+IF(AND($D5=$P$19,$Q$33&lt;&gt;0),VLOOKUP(G$4,$P$33:$T$37,2,0),0)
+IF(AND($D5=$D$43,$E$57&lt;&gt;0),VLOOKUP(G$4,$D$57:$H$61,2,0),0)
+IF(AND($D5=$J$43,$K$57&lt;&gt;0),VLOOKUP(G$4,$J$57:$N$61,2,0),0)
+IF(AND($D5=$P$43,$Q$57&lt;&gt;0),VLOOKUP(G$4,$P$57:$T$61,2,0),0)
+IF(AND($D5=$D$67,$E$81&lt;&gt;0),VLOOKUP(G$4,$D$81:$H$85,2,0),0)
+IF(AND($D5=$J$67,$K$81&lt;&gt;0),VLOOKUP(G$4,$J$81:$N$85,2,0),0)
+IF(AND($D5=$P$67,$Q$81&lt;&gt;0),VLOOKUP(G$4,$P$81:$T$85,2,0),0)</f>
        <v>0</v>
      </c>
      <c r="H5" s="168">
        <f t="shared" ca="1" si="0"/>
        <v>0</v>
      </c>
      <c r="I5" s="374">
        <f ca="1">IF(AND($D5=$D$19,$E$33&lt;&gt;0),VLOOKUP(I$4,$D$33:$H$37,2,0),0)
+IF(AND($D5=$J$19,$K$33&lt;&gt;0),VLOOKUP(I$4,$J$33:$N$37,2,0),0)
+IF(AND($D5=$P$19,$Q$33&lt;&gt;0),VLOOKUP(I$4,$P$33:$T$37,2,0),0)
+IF(AND($D5=$D$43,$E$57&lt;&gt;0),VLOOKUP(I$4,$D$57:$H$61,2,0),0)
+IF(AND($D5=$J$43,$K$57&lt;&gt;0),VLOOKUP(I$4,$J$57:$N$61,2,0),0)
+IF(AND($D5=$P$43,$Q$57&lt;&gt;0),VLOOKUP(I$4,$P$57:$T$61,2,0),0)
+IF(AND($D5=$D$67,$E$81&lt;&gt;0),VLOOKUP(I$4,$D$81:$H$85,2,0),0)
+IF(AND($D5=$J$67,$K$81&lt;&gt;0),VLOOKUP(I$4,$J$81:$N$85,2,0),0)
+IF(AND($D5=$P$67,$Q$81&lt;&gt;0),VLOOKUP(I$4,$P$81:$T$85,2,0),0)</f>
        <v>0</v>
      </c>
      <c r="J5" s="375"/>
      <c r="K5" s="124"/>
      <c r="L5" s="124"/>
      <c r="M5" s="124"/>
      <c r="N5" s="124"/>
      <c r="O5" s="124"/>
      <c r="P5" s="124"/>
      <c r="Q5" s="130"/>
      <c r="R5" s="124"/>
      <c r="S5" s="124"/>
      <c r="T5" s="124"/>
      <c r="U5" s="69"/>
      <c r="V5" s="69"/>
      <c r="W5" s="69"/>
      <c r="X5" s="69"/>
    </row>
    <row r="6" spans="1:24" ht="50.1" customHeight="1" x14ac:dyDescent="0.25">
      <c r="A6" s="128"/>
      <c r="B6" s="388"/>
      <c r="C6" s="128"/>
      <c r="D6" s="403" t="s">
        <v>92</v>
      </c>
      <c r="E6" s="404"/>
      <c r="F6" s="67">
        <f t="shared" ref="F6:F13" ca="1" si="1">IF(AND($D6=$D$19,$E$33&lt;&gt;0),VLOOKUP(F$4,$D$33:$H$37,2,0),0)
+IF(AND($D6=$J$19,$K$33&lt;&gt;0),VLOOKUP(F$4,$J$33:$N$37,2,0),0)
+IF(AND($D6=$P$19,$Q$33&lt;&gt;0),VLOOKUP(F$4,$P$33:$T$37,2,0),0)
+IF(AND($D6=$D$43,$E$57&lt;&gt;0),VLOOKUP(F$4,$D$57:$H$61,2,0),0)
+IF(AND($D6=$J$43,$K$57&lt;&gt;0),VLOOKUP(F$4,$J$57:$N$61,2,0),0)
+IF(AND($D6=$P$43,$Q$57&lt;&gt;0),VLOOKUP(F$4,$P$57:$T$61,2,0),0)
+IF(AND($D6=$D$67,$E$81&lt;&gt;0),VLOOKUP(F$4,$D$81:$H$85,2,0),0)
+IF(AND($D6=$J$67,$K$81&lt;&gt;0),VLOOKUP(F$4,$J$81:$N$85,2,0),0)
+IF(AND($D6=$P$67,$Q$81&lt;&gt;0),VLOOKUP(F$4,$P$81:$T$85,2,0),0)</f>
        <v>0</v>
      </c>
      <c r="G6" s="68">
        <f t="shared" ca="1" si="0"/>
        <v>0</v>
      </c>
      <c r="H6" s="168">
        <f t="shared" ca="1" si="0"/>
        <v>0</v>
      </c>
      <c r="I6" s="374">
        <f t="shared" ca="1" si="0"/>
        <v>0</v>
      </c>
      <c r="J6" s="375"/>
      <c r="K6" s="124"/>
      <c r="L6" s="124"/>
      <c r="M6" s="124"/>
      <c r="N6" s="124"/>
      <c r="O6" s="124"/>
      <c r="P6" s="124"/>
      <c r="Q6" s="124"/>
      <c r="R6" s="124"/>
      <c r="S6" s="124"/>
      <c r="T6" s="124"/>
      <c r="U6" s="69"/>
      <c r="V6" s="69"/>
      <c r="W6" s="69"/>
      <c r="X6" s="69"/>
    </row>
    <row r="7" spans="1:24" ht="50.1" customHeight="1" x14ac:dyDescent="0.25">
      <c r="A7" s="128"/>
      <c r="B7" s="388"/>
      <c r="C7" s="128"/>
      <c r="D7" s="403" t="s">
        <v>16</v>
      </c>
      <c r="E7" s="404"/>
      <c r="F7" s="67">
        <f t="shared" ca="1" si="1"/>
        <v>0</v>
      </c>
      <c r="G7" s="68">
        <f t="shared" ca="1" si="0"/>
        <v>0</v>
      </c>
      <c r="H7" s="168">
        <f t="shared" ca="1" si="0"/>
        <v>0</v>
      </c>
      <c r="I7" s="374">
        <f t="shared" ca="1" si="0"/>
        <v>0</v>
      </c>
      <c r="J7" s="375"/>
      <c r="K7" s="124"/>
      <c r="L7" s="124"/>
      <c r="M7" s="124"/>
      <c r="N7" s="124"/>
      <c r="O7" s="124"/>
      <c r="P7" s="124"/>
      <c r="Q7" s="124"/>
      <c r="R7" s="124"/>
      <c r="S7" s="124"/>
      <c r="T7" s="124"/>
      <c r="U7" s="69"/>
      <c r="V7" s="69"/>
      <c r="W7" s="69"/>
      <c r="X7" s="69"/>
    </row>
    <row r="8" spans="1:24" ht="50.1" customHeight="1" x14ac:dyDescent="0.25">
      <c r="A8" s="128"/>
      <c r="B8" s="388"/>
      <c r="C8" s="128"/>
      <c r="D8" s="403" t="s">
        <v>5</v>
      </c>
      <c r="E8" s="404"/>
      <c r="F8" s="67">
        <f t="shared" ca="1" si="1"/>
        <v>0</v>
      </c>
      <c r="G8" s="68">
        <f t="shared" ca="1" si="0"/>
        <v>0</v>
      </c>
      <c r="H8" s="168">
        <f t="shared" ca="1" si="0"/>
        <v>0</v>
      </c>
      <c r="I8" s="374">
        <f t="shared" ca="1" si="0"/>
        <v>0</v>
      </c>
      <c r="J8" s="375"/>
      <c r="K8" s="124"/>
      <c r="L8" s="124"/>
      <c r="M8" s="124"/>
      <c r="N8" s="124"/>
      <c r="O8" s="124"/>
      <c r="P8" s="124"/>
      <c r="Q8" s="124"/>
      <c r="R8" s="124"/>
      <c r="S8" s="124"/>
      <c r="T8" s="124"/>
      <c r="U8" s="69"/>
      <c r="V8" s="69"/>
      <c r="W8" s="69"/>
      <c r="X8" s="69"/>
    </row>
    <row r="9" spans="1:24" ht="50.1" customHeight="1" x14ac:dyDescent="0.25">
      <c r="A9" s="128"/>
      <c r="B9" s="388"/>
      <c r="C9" s="128"/>
      <c r="D9" s="403" t="s">
        <v>81</v>
      </c>
      <c r="E9" s="404"/>
      <c r="F9" s="67">
        <f t="shared" ca="1" si="1"/>
        <v>0</v>
      </c>
      <c r="G9" s="68">
        <f t="shared" ca="1" si="0"/>
        <v>0</v>
      </c>
      <c r="H9" s="168">
        <f t="shared" ca="1" si="0"/>
        <v>0</v>
      </c>
      <c r="I9" s="374">
        <f t="shared" ca="1" si="0"/>
        <v>0</v>
      </c>
      <c r="J9" s="375"/>
      <c r="K9" s="124"/>
      <c r="L9" s="124"/>
      <c r="M9" s="124"/>
      <c r="N9" s="124"/>
      <c r="O9" s="124"/>
      <c r="P9" s="124"/>
      <c r="Q9" s="124"/>
      <c r="R9" s="124"/>
      <c r="S9" s="124"/>
      <c r="T9" s="124"/>
      <c r="U9" s="69"/>
      <c r="V9" s="69"/>
      <c r="W9" s="69"/>
      <c r="X9" s="69"/>
    </row>
    <row r="10" spans="1:24" ht="50.1" customHeight="1" x14ac:dyDescent="0.25">
      <c r="A10" s="128"/>
      <c r="B10" s="388"/>
      <c r="C10" s="128"/>
      <c r="D10" s="403" t="s">
        <v>82</v>
      </c>
      <c r="E10" s="404"/>
      <c r="F10" s="67">
        <f t="shared" ca="1" si="1"/>
        <v>0</v>
      </c>
      <c r="G10" s="68">
        <f t="shared" ca="1" si="0"/>
        <v>0</v>
      </c>
      <c r="H10" s="168">
        <f t="shared" ca="1" si="0"/>
        <v>0</v>
      </c>
      <c r="I10" s="374">
        <f t="shared" ca="1" si="0"/>
        <v>0</v>
      </c>
      <c r="J10" s="375"/>
      <c r="K10" s="124"/>
      <c r="L10" s="124"/>
      <c r="M10" s="124"/>
      <c r="N10" s="124"/>
      <c r="O10" s="124"/>
      <c r="P10" s="124"/>
      <c r="Q10" s="124"/>
      <c r="R10" s="124"/>
      <c r="S10" s="124"/>
      <c r="T10" s="124"/>
      <c r="U10" s="69"/>
      <c r="V10" s="69"/>
      <c r="W10" s="69"/>
      <c r="X10" s="69"/>
    </row>
    <row r="11" spans="1:24" ht="50.1" customHeight="1" x14ac:dyDescent="0.25">
      <c r="A11" s="128"/>
      <c r="B11" s="388"/>
      <c r="C11" s="128"/>
      <c r="D11" s="403" t="s">
        <v>93</v>
      </c>
      <c r="E11" s="404"/>
      <c r="F11" s="67">
        <f t="shared" ca="1" si="1"/>
        <v>0</v>
      </c>
      <c r="G11" s="68">
        <f t="shared" ca="1" si="0"/>
        <v>0</v>
      </c>
      <c r="H11" s="168">
        <f t="shared" ca="1" si="0"/>
        <v>0</v>
      </c>
      <c r="I11" s="374">
        <f t="shared" ca="1" si="0"/>
        <v>0</v>
      </c>
      <c r="J11" s="375"/>
      <c r="K11" s="124"/>
      <c r="L11" s="124"/>
      <c r="M11" s="124"/>
      <c r="N11" s="124"/>
      <c r="O11" s="124"/>
      <c r="P11" s="124"/>
      <c r="Q11" s="124"/>
      <c r="R11" s="124"/>
      <c r="S11" s="124"/>
      <c r="T11" s="124"/>
      <c r="U11" s="69"/>
      <c r="V11" s="69"/>
      <c r="W11" s="69"/>
      <c r="X11" s="69"/>
    </row>
    <row r="12" spans="1:24" ht="50.1" customHeight="1" x14ac:dyDescent="0.25">
      <c r="A12" s="128"/>
      <c r="B12" s="388"/>
      <c r="C12" s="128"/>
      <c r="D12" s="403" t="s">
        <v>83</v>
      </c>
      <c r="E12" s="404"/>
      <c r="F12" s="67">
        <f t="shared" ca="1" si="1"/>
        <v>0</v>
      </c>
      <c r="G12" s="68">
        <f t="shared" ca="1" si="0"/>
        <v>0</v>
      </c>
      <c r="H12" s="168">
        <f t="shared" ca="1" si="0"/>
        <v>0</v>
      </c>
      <c r="I12" s="374">
        <f t="shared" ca="1" si="0"/>
        <v>0</v>
      </c>
      <c r="J12" s="375"/>
      <c r="K12" s="124"/>
      <c r="L12" s="124"/>
      <c r="M12" s="124"/>
      <c r="N12" s="124"/>
      <c r="O12" s="124"/>
      <c r="P12" s="124"/>
      <c r="Q12" s="124"/>
      <c r="R12" s="124"/>
      <c r="S12" s="124"/>
      <c r="T12" s="124"/>
      <c r="U12" s="69"/>
      <c r="V12" s="69"/>
      <c r="W12" s="69"/>
      <c r="X12" s="69"/>
    </row>
    <row r="13" spans="1:24" ht="50.1" customHeight="1" thickBot="1" x14ac:dyDescent="0.3">
      <c r="A13" s="128"/>
      <c r="B13" s="388"/>
      <c r="C13" s="128"/>
      <c r="D13" s="405" t="s">
        <v>84</v>
      </c>
      <c r="E13" s="406"/>
      <c r="F13" s="67">
        <f t="shared" ca="1" si="1"/>
        <v>0</v>
      </c>
      <c r="G13" s="68">
        <f t="shared" ca="1" si="0"/>
        <v>0</v>
      </c>
      <c r="H13" s="168">
        <f t="shared" ca="1" si="0"/>
        <v>0</v>
      </c>
      <c r="I13" s="374">
        <f t="shared" ca="1" si="0"/>
        <v>0</v>
      </c>
      <c r="J13" s="375"/>
      <c r="K13" s="124"/>
      <c r="L13" s="124"/>
      <c r="M13" s="124"/>
      <c r="N13" s="124"/>
      <c r="O13" s="124"/>
      <c r="P13" s="124"/>
      <c r="Q13" s="124"/>
      <c r="R13" s="124"/>
      <c r="S13" s="124"/>
      <c r="T13" s="124"/>
      <c r="U13" s="69"/>
      <c r="V13" s="69"/>
      <c r="W13" s="69"/>
      <c r="X13" s="69"/>
    </row>
    <row r="14" spans="1:24" ht="50.1" customHeight="1" thickTop="1" x14ac:dyDescent="0.25">
      <c r="A14" s="128"/>
      <c r="B14" s="388"/>
      <c r="C14" s="128"/>
      <c r="D14" s="389" t="s">
        <v>94</v>
      </c>
      <c r="E14" s="390"/>
      <c r="F14" s="70">
        <f ca="1">SUMIF(F5:F13,"&lt;&gt;#N/A")</f>
        <v>0</v>
      </c>
      <c r="G14" s="71">
        <f ca="1">SUMIF(G5:G13,"&lt;&gt;#N/A")</f>
        <v>0</v>
      </c>
      <c r="H14" s="133">
        <f ca="1">SUMIF(H5:H13,"&lt;&gt;#N/A")</f>
        <v>0</v>
      </c>
      <c r="I14" s="398">
        <f ca="1">SUMIF(I5:I13,"&lt;&gt;#N/A")</f>
        <v>0</v>
      </c>
      <c r="J14" s="399"/>
      <c r="K14" s="124"/>
      <c r="L14" s="124"/>
      <c r="M14" s="124"/>
      <c r="N14" s="124"/>
      <c r="O14" s="124"/>
      <c r="P14" s="124"/>
      <c r="Q14" s="124"/>
      <c r="R14" s="124"/>
      <c r="S14" s="124"/>
      <c r="T14" s="124"/>
      <c r="U14" s="69"/>
      <c r="V14" s="69"/>
      <c r="W14" s="69"/>
      <c r="X14" s="69"/>
    </row>
    <row r="15" spans="1:24" ht="15" customHeight="1" x14ac:dyDescent="0.25">
      <c r="A15" s="128"/>
      <c r="B15" s="128"/>
      <c r="C15" s="128"/>
      <c r="D15" s="128"/>
      <c r="E15" s="128"/>
      <c r="F15" s="128"/>
      <c r="G15" s="69"/>
      <c r="H15" s="69"/>
      <c r="I15" s="69"/>
      <c r="J15" s="69"/>
      <c r="K15" s="69"/>
      <c r="L15" s="69"/>
      <c r="M15" s="69"/>
      <c r="N15" s="69"/>
      <c r="O15" s="69"/>
      <c r="P15" s="69"/>
      <c r="Q15" s="69"/>
      <c r="R15" s="69"/>
      <c r="S15" s="69"/>
      <c r="T15" s="69"/>
      <c r="U15" s="69"/>
    </row>
    <row r="16" spans="1:24" ht="15.75" x14ac:dyDescent="0.25"/>
    <row r="17" spans="2:20" ht="80.099999999999994" customHeight="1" x14ac:dyDescent="0.25">
      <c r="B17" s="359">
        <v>1</v>
      </c>
      <c r="D17" s="391">
        <v>1</v>
      </c>
      <c r="E17" s="391"/>
      <c r="F17" s="391"/>
      <c r="G17" s="391"/>
      <c r="H17" s="391"/>
      <c r="J17" s="391">
        <v>2</v>
      </c>
      <c r="K17" s="391"/>
      <c r="L17" s="391"/>
      <c r="M17" s="391"/>
      <c r="N17" s="391"/>
      <c r="P17" s="391">
        <v>3</v>
      </c>
      <c r="Q17" s="391"/>
      <c r="R17" s="391"/>
      <c r="S17" s="391"/>
      <c r="T17" s="391"/>
    </row>
    <row r="18" spans="2:20" ht="15" customHeight="1" x14ac:dyDescent="0.25">
      <c r="B18" s="359"/>
    </row>
    <row r="19" spans="2:20" ht="80.099999999999994" customHeight="1" x14ac:dyDescent="0.25">
      <c r="B19" s="359"/>
      <c r="D19" s="376" t="str">
        <f>VLOOKUP($H$1,tblProgramSchedule,MATCH("DAY " &amp; $B17 &amp; " / EXERCISE " &amp; D17,tblProgramScheduleColumnHeaders,0),0)</f>
        <v>COMPETITION SQUAT</v>
      </c>
      <c r="E19" s="377"/>
      <c r="F19" s="377"/>
      <c r="G19" s="377"/>
      <c r="H19" s="378"/>
      <c r="J19" s="376" t="str">
        <f>VLOOKUP($H$1,tblProgramSchedule,MATCH("DAY " &amp; $B17 &amp; " / EXERCISE " &amp; J17,tblProgramScheduleColumnHeaders,0),0)</f>
        <v>COMPETITION PRESS</v>
      </c>
      <c r="K19" s="377"/>
      <c r="L19" s="377"/>
      <c r="M19" s="377"/>
      <c r="N19" s="378"/>
      <c r="P19" s="376" t="str">
        <f>VLOOKUP($H$1,tblProgramSchedule,MATCH("DAY " &amp; $B17 &amp; " / EXERCISE " &amp; P17,tblProgramScheduleColumnHeaders,0),0)</f>
        <v>SUPPLEMENTAL DEAD LIFT - METHOD 2</v>
      </c>
      <c r="Q19" s="377"/>
      <c r="R19" s="377"/>
      <c r="S19" s="377"/>
      <c r="T19" s="378"/>
    </row>
    <row r="20" spans="2:20" ht="50.1" customHeight="1" x14ac:dyDescent="0.25">
      <c r="B20" s="359"/>
      <c r="D20" s="72" t="s">
        <v>79</v>
      </c>
      <c r="E20" s="379" t="str">
        <f>VLOOKUP('WEEK 3'!$H$1,tblProgramExerciseDetails,MATCH(D19 &amp; " - " &amp; D20,tblProgramExerciseDetailsColumnHeaders,0),0)</f>
        <v>Squat with belt</v>
      </c>
      <c r="F20" s="380"/>
      <c r="G20" s="380"/>
      <c r="H20" s="381"/>
      <c r="J20" s="72" t="s">
        <v>79</v>
      </c>
      <c r="K20" s="379" t="str">
        <f>VLOOKUP('WEEK 3'!$H$1,tblProgramExerciseDetails,MATCH(J19 &amp; " - " &amp; J20,tblProgramExerciseDetailsColumnHeaders,0),0)</f>
        <v>Press with belt</v>
      </c>
      <c r="L20" s="380"/>
      <c r="M20" s="380"/>
      <c r="N20" s="381"/>
      <c r="P20" s="72" t="s">
        <v>79</v>
      </c>
      <c r="Q20" s="379" t="str">
        <f>VLOOKUP('WEEK 3'!$H$1,tblProgramExerciseDetails,MATCH(P19 &amp; " - " &amp; P20,tblProgramExerciseDetailsColumnHeaders,0),0)</f>
        <v>Pendlay Row</v>
      </c>
      <c r="R20" s="380"/>
      <c r="S20" s="380"/>
      <c r="T20" s="381"/>
    </row>
    <row r="21" spans="2:20" ht="50.1" customHeight="1" x14ac:dyDescent="0.25">
      <c r="B21" s="359"/>
      <c r="D21" s="73" t="s">
        <v>78</v>
      </c>
      <c r="E21" s="382" t="str">
        <f>VLOOKUP('WEEK 3'!$H$1,tblProgramExerciseDetails,MATCH(D19 &amp; " - " &amp; D21,tblProgramExerciseDetailsColumnHeaders,0),0)</f>
        <v>Max 4 min for sets at RPE over 7</v>
      </c>
      <c r="F21" s="383"/>
      <c r="G21" s="383"/>
      <c r="H21" s="384"/>
      <c r="J21" s="73" t="s">
        <v>78</v>
      </c>
      <c r="K21" s="382" t="str">
        <f>VLOOKUP('WEEK 3'!$H$1,tblProgramExerciseDetails,MATCH(J19 &amp; " - " &amp; J21,tblProgramExerciseDetailsColumnHeaders,0),0)</f>
        <v>Max 4 min for sets at RPE over 7</v>
      </c>
      <c r="L21" s="383"/>
      <c r="M21" s="383"/>
      <c r="N21" s="384"/>
      <c r="P21" s="73" t="s">
        <v>78</v>
      </c>
      <c r="Q21" s="382" t="str">
        <f>VLOOKUP('WEEK 3'!$H$1,tblProgramExerciseDetails,MATCH(P19 &amp; " - " &amp; P21,tblProgramExerciseDetailsColumnHeaders,0),0)</f>
        <v>See Myorep description</v>
      </c>
      <c r="R21" s="383"/>
      <c r="S21" s="383"/>
      <c r="T21" s="384"/>
    </row>
    <row r="22" spans="2:20" ht="80.099999999999994" customHeight="1" x14ac:dyDescent="0.25">
      <c r="B22" s="359"/>
      <c r="D22" s="74" t="s">
        <v>77</v>
      </c>
      <c r="E22" s="385" t="str">
        <f>VLOOKUP('WEEK 3'!$H$1,tblProgramExerciseDetails,MATCH(D19 &amp; " - " &amp; D22,tblProgramExerciseDetailsColumnHeaders,0),0)</f>
        <v>• 6 Reps @ 6 RPE (68%)
• 6 Reps @ 7 RPE (73%)
• 6 Reps @ 8 RPE (75-79%) x 3 Sets</v>
      </c>
      <c r="F22" s="386"/>
      <c r="G22" s="386"/>
      <c r="H22" s="387"/>
      <c r="J22" s="74" t="s">
        <v>77</v>
      </c>
      <c r="K22" s="385" t="str">
        <f>VLOOKUP('WEEK 3'!$H$1,tblProgramExerciseDetails,MATCH(J19 &amp; " - " &amp; J22,tblProgramExerciseDetailsColumnHeaders,0),0)</f>
        <v>• 6 Reps @ 6 RPE (68%)
• 6 Reps @ 7 RPE (73%)
• 6 Reps @ 8 RPE (78%) x 3 Sets</v>
      </c>
      <c r="L22" s="386"/>
      <c r="M22" s="386"/>
      <c r="N22" s="387"/>
      <c r="P22" s="74" t="s">
        <v>77</v>
      </c>
      <c r="Q22" s="385" t="str">
        <f>VLOOKUP('WEEK 3'!$H$1,tblProgramExerciseDetails,MATCH(P19 &amp; " - " &amp; P22,tblProgramExerciseDetailsColumnHeaders,0),0)</f>
        <v>• 14-16 Reps @ 8 RPE 
• 3-5 Reps</v>
      </c>
      <c r="R22" s="386"/>
      <c r="S22" s="386"/>
      <c r="T22" s="387"/>
    </row>
    <row r="23" spans="2:20" ht="60" customHeight="1" x14ac:dyDescent="0.25">
      <c r="B23" s="359"/>
      <c r="D23" s="75" t="s">
        <v>58</v>
      </c>
      <c r="E23" s="75" t="s">
        <v>60</v>
      </c>
      <c r="F23" s="75" t="s">
        <v>59</v>
      </c>
      <c r="G23" s="75" t="s">
        <v>61</v>
      </c>
      <c r="H23" s="75" t="s">
        <v>87</v>
      </c>
      <c r="J23" s="75" t="s">
        <v>58</v>
      </c>
      <c r="K23" s="75" t="s">
        <v>60</v>
      </c>
      <c r="L23" s="75" t="s">
        <v>59</v>
      </c>
      <c r="M23" s="75" t="s">
        <v>61</v>
      </c>
      <c r="N23" s="75" t="s">
        <v>87</v>
      </c>
      <c r="P23" s="75" t="s">
        <v>58</v>
      </c>
      <c r="Q23" s="75" t="s">
        <v>60</v>
      </c>
      <c r="R23" s="75" t="s">
        <v>59</v>
      </c>
      <c r="S23" s="75" t="s">
        <v>61</v>
      </c>
      <c r="T23" s="75" t="s">
        <v>87</v>
      </c>
    </row>
    <row r="24" spans="2:20" ht="39.950000000000003" customHeight="1" x14ac:dyDescent="0.25">
      <c r="B24" s="359"/>
      <c r="D24" s="76" t="s">
        <v>62</v>
      </c>
      <c r="E24" s="77"/>
      <c r="F24" s="78"/>
      <c r="G24" s="79"/>
      <c r="H24" s="80" t="str">
        <f t="shared" ref="H24:H32" si="2">IF(ISNUMBER(E24),E24/E$33,"")</f>
        <v/>
      </c>
      <c r="J24" s="76" t="s">
        <v>62</v>
      </c>
      <c r="K24" s="77"/>
      <c r="L24" s="78"/>
      <c r="M24" s="79"/>
      <c r="N24" s="80" t="str">
        <f t="shared" ref="N24:N32" si="3">IF(ISNUMBER(K24),K24/K$33,"")</f>
        <v/>
      </c>
      <c r="P24" s="76" t="s">
        <v>62</v>
      </c>
      <c r="Q24" s="77"/>
      <c r="R24" s="78"/>
      <c r="S24" s="79"/>
      <c r="T24" s="80" t="str">
        <f t="shared" ref="T24:T32" si="4">IF(ISNUMBER(Q24),Q24/Q$33,"")</f>
        <v/>
      </c>
    </row>
    <row r="25" spans="2:20" ht="39.950000000000003" customHeight="1" x14ac:dyDescent="0.25">
      <c r="B25" s="359"/>
      <c r="D25" s="81" t="s">
        <v>63</v>
      </c>
      <c r="E25" s="82"/>
      <c r="F25" s="83"/>
      <c r="G25" s="84"/>
      <c r="H25" s="85" t="str">
        <f t="shared" si="2"/>
        <v/>
      </c>
      <c r="J25" s="81" t="s">
        <v>63</v>
      </c>
      <c r="K25" s="82"/>
      <c r="L25" s="83"/>
      <c r="M25" s="84"/>
      <c r="N25" s="85" t="str">
        <f t="shared" si="3"/>
        <v/>
      </c>
      <c r="P25" s="81" t="s">
        <v>63</v>
      </c>
      <c r="Q25" s="82"/>
      <c r="R25" s="83"/>
      <c r="S25" s="84"/>
      <c r="T25" s="85" t="str">
        <f t="shared" si="4"/>
        <v/>
      </c>
    </row>
    <row r="26" spans="2:20" ht="39.950000000000003" customHeight="1" x14ac:dyDescent="0.25">
      <c r="B26" s="359"/>
      <c r="D26" s="81" t="s">
        <v>64</v>
      </c>
      <c r="E26" s="86"/>
      <c r="F26" s="87"/>
      <c r="G26" s="88"/>
      <c r="H26" s="89" t="str">
        <f t="shared" si="2"/>
        <v/>
      </c>
      <c r="J26" s="81" t="s">
        <v>64</v>
      </c>
      <c r="K26" s="86"/>
      <c r="L26" s="87"/>
      <c r="M26" s="88"/>
      <c r="N26" s="89" t="str">
        <f t="shared" si="3"/>
        <v/>
      </c>
      <c r="P26" s="81" t="s">
        <v>64</v>
      </c>
      <c r="Q26" s="86"/>
      <c r="R26" s="87"/>
      <c r="S26" s="88"/>
      <c r="T26" s="89" t="str">
        <f t="shared" si="4"/>
        <v/>
      </c>
    </row>
    <row r="27" spans="2:20" ht="39.950000000000003" customHeight="1" x14ac:dyDescent="0.25">
      <c r="B27" s="359"/>
      <c r="D27" s="81" t="s">
        <v>65</v>
      </c>
      <c r="E27" s="82"/>
      <c r="F27" s="83"/>
      <c r="G27" s="84"/>
      <c r="H27" s="85" t="str">
        <f t="shared" si="2"/>
        <v/>
      </c>
      <c r="J27" s="81" t="s">
        <v>65</v>
      </c>
      <c r="K27" s="82"/>
      <c r="L27" s="83"/>
      <c r="M27" s="84"/>
      <c r="N27" s="85" t="str">
        <f t="shared" si="3"/>
        <v/>
      </c>
      <c r="P27" s="81" t="s">
        <v>65</v>
      </c>
      <c r="Q27" s="82"/>
      <c r="R27" s="83"/>
      <c r="S27" s="84"/>
      <c r="T27" s="85" t="str">
        <f t="shared" si="4"/>
        <v/>
      </c>
    </row>
    <row r="28" spans="2:20" ht="39.950000000000003" customHeight="1" x14ac:dyDescent="0.25">
      <c r="B28" s="359"/>
      <c r="D28" s="81" t="s">
        <v>66</v>
      </c>
      <c r="E28" s="86"/>
      <c r="F28" s="87"/>
      <c r="G28" s="88"/>
      <c r="H28" s="89" t="str">
        <f t="shared" si="2"/>
        <v/>
      </c>
      <c r="J28" s="81" t="s">
        <v>66</v>
      </c>
      <c r="K28" s="86"/>
      <c r="L28" s="87"/>
      <c r="M28" s="88"/>
      <c r="N28" s="89" t="str">
        <f t="shared" si="3"/>
        <v/>
      </c>
      <c r="P28" s="81" t="s">
        <v>66</v>
      </c>
      <c r="Q28" s="86"/>
      <c r="R28" s="87"/>
      <c r="S28" s="88"/>
      <c r="T28" s="89" t="str">
        <f t="shared" si="4"/>
        <v/>
      </c>
    </row>
    <row r="29" spans="2:20" ht="39.950000000000003" customHeight="1" x14ac:dyDescent="0.25">
      <c r="B29" s="359"/>
      <c r="D29" s="81" t="s">
        <v>67</v>
      </c>
      <c r="E29" s="82"/>
      <c r="F29" s="83"/>
      <c r="G29" s="84"/>
      <c r="H29" s="85" t="str">
        <f t="shared" si="2"/>
        <v/>
      </c>
      <c r="J29" s="81" t="s">
        <v>67</v>
      </c>
      <c r="K29" s="82"/>
      <c r="L29" s="83"/>
      <c r="M29" s="84"/>
      <c r="N29" s="85" t="str">
        <f t="shared" si="3"/>
        <v/>
      </c>
      <c r="P29" s="81" t="s">
        <v>67</v>
      </c>
      <c r="Q29" s="82"/>
      <c r="R29" s="83"/>
      <c r="S29" s="84"/>
      <c r="T29" s="85" t="str">
        <f t="shared" si="4"/>
        <v/>
      </c>
    </row>
    <row r="30" spans="2:20" ht="39.950000000000003" customHeight="1" x14ac:dyDescent="0.25">
      <c r="B30" s="359"/>
      <c r="D30" s="81" t="s">
        <v>68</v>
      </c>
      <c r="E30" s="86"/>
      <c r="F30" s="87"/>
      <c r="G30" s="88"/>
      <c r="H30" s="89" t="str">
        <f t="shared" si="2"/>
        <v/>
      </c>
      <c r="J30" s="81" t="s">
        <v>68</v>
      </c>
      <c r="K30" s="86"/>
      <c r="L30" s="87"/>
      <c r="M30" s="88"/>
      <c r="N30" s="89" t="str">
        <f t="shared" si="3"/>
        <v/>
      </c>
      <c r="P30" s="81" t="s">
        <v>68</v>
      </c>
      <c r="Q30" s="86"/>
      <c r="R30" s="87"/>
      <c r="S30" s="88"/>
      <c r="T30" s="89" t="str">
        <f t="shared" si="4"/>
        <v/>
      </c>
    </row>
    <row r="31" spans="2:20" ht="39.950000000000003" customHeight="1" x14ac:dyDescent="0.25">
      <c r="B31" s="359"/>
      <c r="D31" s="81" t="s">
        <v>69</v>
      </c>
      <c r="E31" s="82"/>
      <c r="F31" s="83"/>
      <c r="G31" s="84"/>
      <c r="H31" s="85" t="str">
        <f t="shared" si="2"/>
        <v/>
      </c>
      <c r="J31" s="81" t="s">
        <v>69</v>
      </c>
      <c r="K31" s="82"/>
      <c r="L31" s="83"/>
      <c r="M31" s="84"/>
      <c r="N31" s="85" t="str">
        <f t="shared" si="3"/>
        <v/>
      </c>
      <c r="P31" s="81" t="s">
        <v>69</v>
      </c>
      <c r="Q31" s="82"/>
      <c r="R31" s="83"/>
      <c r="S31" s="84"/>
      <c r="T31" s="85" t="str">
        <f t="shared" si="4"/>
        <v/>
      </c>
    </row>
    <row r="32" spans="2:20" ht="39.950000000000003" customHeight="1" thickBot="1" x14ac:dyDescent="0.3">
      <c r="B32" s="359"/>
      <c r="D32" s="90" t="s">
        <v>70</v>
      </c>
      <c r="E32" s="91"/>
      <c r="F32" s="92"/>
      <c r="G32" s="93"/>
      <c r="H32" s="94" t="str">
        <f t="shared" si="2"/>
        <v/>
      </c>
      <c r="J32" s="90" t="s">
        <v>70</v>
      </c>
      <c r="K32" s="91"/>
      <c r="L32" s="92"/>
      <c r="M32" s="93"/>
      <c r="N32" s="94" t="str">
        <f t="shared" si="3"/>
        <v/>
      </c>
      <c r="P32" s="90" t="s">
        <v>70</v>
      </c>
      <c r="Q32" s="91"/>
      <c r="R32" s="92"/>
      <c r="S32" s="93"/>
      <c r="T32" s="94" t="str">
        <f t="shared" si="4"/>
        <v/>
      </c>
    </row>
    <row r="33" spans="2:20" ht="60" customHeight="1" thickTop="1" x14ac:dyDescent="0.25">
      <c r="B33" s="359"/>
      <c r="D33" s="95" t="s">
        <v>88</v>
      </c>
      <c r="E33" s="360">
        <f ca="1">ROUNDUP(F38/(VLOOKUP(1,tblRPECoefficientWithoutColumnHeaders,2,0)*G38^2+VLOOKUP(2,tblRPECoefficientWithoutColumnHeaders,2,0)*G38+VLOOKUP(3,tblRPECoefficientWithoutColumnHeaders,2,0)),0)</f>
        <v>0</v>
      </c>
      <c r="F33" s="361"/>
      <c r="G33" s="361"/>
      <c r="H33" s="362"/>
      <c r="J33" s="95" t="s">
        <v>88</v>
      </c>
      <c r="K33" s="360">
        <f ca="1">ROUNDUP(L38/(VLOOKUP(1,tblRPECoefficientWithoutColumnHeaders,2,0)*M38^2+VLOOKUP(2,tblRPECoefficientWithoutColumnHeaders,2,0)*M38+VLOOKUP(3,tblRPECoefficientWithoutColumnHeaders,2,0)),0)</f>
        <v>0</v>
      </c>
      <c r="L33" s="361"/>
      <c r="M33" s="361"/>
      <c r="N33" s="362"/>
      <c r="P33" s="95" t="s">
        <v>88</v>
      </c>
      <c r="Q33" s="360">
        <f ca="1">ROUNDUP(R38/(VLOOKUP(1,tblRPECoefficientWithoutColumnHeaders,2,0)*S38^2+VLOOKUP(2,tblRPECoefficientWithoutColumnHeaders,2,0)*S38+VLOOKUP(3,tblRPECoefficientWithoutColumnHeaders,2,0)),0)</f>
        <v>0</v>
      </c>
      <c r="R33" s="361"/>
      <c r="S33" s="361"/>
      <c r="T33" s="362"/>
    </row>
    <row r="34" spans="2:20" ht="60" customHeight="1" x14ac:dyDescent="0.25">
      <c r="B34" s="359"/>
      <c r="D34" s="96" t="s">
        <v>89</v>
      </c>
      <c r="E34" s="363">
        <f ca="1">IF(ISNUMBER(E38),ROUNDUP((1-(E38/(VLOOKUP(1,tblRPECoefficientWithoutColumnHeaders,2,0)*H38^2+VLOOKUP(2,tblRPECoefficientWithoutColumnHeaders,2,0)*H38+VLOOKUP(3,tblRPECoefficientWithoutColumnHeaders,2,0)))/E33)*100,1),0)</f>
        <v>0</v>
      </c>
      <c r="F34" s="364"/>
      <c r="G34" s="364"/>
      <c r="H34" s="365"/>
      <c r="J34" s="96" t="s">
        <v>89</v>
      </c>
      <c r="K34" s="363">
        <f ca="1">IF(ISNUMBER(K38),ROUNDUP((1-(K38/(VLOOKUP(1,tblRPECoefficientWithoutColumnHeaders,2,0)*N38^2+VLOOKUP(2,tblRPECoefficientWithoutColumnHeaders,2,0)*N38+VLOOKUP(3,tblRPECoefficientWithoutColumnHeaders,2,0)))/K33)*100,1),0)</f>
        <v>0</v>
      </c>
      <c r="L34" s="364"/>
      <c r="M34" s="364"/>
      <c r="N34" s="365"/>
      <c r="P34" s="96" t="s">
        <v>89</v>
      </c>
      <c r="Q34" s="363">
        <f ca="1">IF(ISNUMBER(Q38),ROUNDUP((1-(Q38/(VLOOKUP(1,tblRPECoefficientWithoutColumnHeaders,2,0)*T38^2+VLOOKUP(2,tblRPECoefficientWithoutColumnHeaders,2,0)*T38+VLOOKUP(3,tblRPECoefficientWithoutColumnHeaders,2,0)))/Q33)*100,1),0)</f>
        <v>0</v>
      </c>
      <c r="R34" s="364"/>
      <c r="S34" s="364"/>
      <c r="T34" s="365"/>
    </row>
    <row r="35" spans="2:20" ht="60" customHeight="1" x14ac:dyDescent="0.25">
      <c r="B35" s="359"/>
      <c r="D35" s="96" t="s">
        <v>90</v>
      </c>
      <c r="E35" s="363">
        <f>IF(COUNT(H24:H32)&gt;0,AVERAGEIF(H24:H32,"&gt;0"),0)</f>
        <v>0</v>
      </c>
      <c r="F35" s="364"/>
      <c r="G35" s="364"/>
      <c r="H35" s="365"/>
      <c r="J35" s="96" t="s">
        <v>90</v>
      </c>
      <c r="K35" s="363">
        <f>IF(COUNT(N24:N32)&gt;0,AVERAGEIF(N24:N32,"&gt;0"),0)</f>
        <v>0</v>
      </c>
      <c r="L35" s="364"/>
      <c r="M35" s="364"/>
      <c r="N35" s="365"/>
      <c r="P35" s="96" t="s">
        <v>90</v>
      </c>
      <c r="Q35" s="363">
        <f>IF(COUNT(T24:T32)&gt;0,AVERAGEIF(T24:T32,"&gt;0"),0)</f>
        <v>0</v>
      </c>
      <c r="R35" s="364"/>
      <c r="S35" s="364"/>
      <c r="T35" s="365"/>
    </row>
    <row r="36" spans="2:20" ht="60" customHeight="1" x14ac:dyDescent="0.25">
      <c r="B36" s="359"/>
      <c r="D36" s="96" t="s">
        <v>59</v>
      </c>
      <c r="E36" s="366">
        <f>SUM(F24:F32)</f>
        <v>0</v>
      </c>
      <c r="F36" s="367"/>
      <c r="G36" s="367"/>
      <c r="H36" s="368"/>
      <c r="J36" s="96" t="s">
        <v>59</v>
      </c>
      <c r="K36" s="366">
        <f>SUM(L24:L32)</f>
        <v>0</v>
      </c>
      <c r="L36" s="367"/>
      <c r="M36" s="367"/>
      <c r="N36" s="368"/>
      <c r="P36" s="96" t="s">
        <v>59</v>
      </c>
      <c r="Q36" s="366">
        <f>SUM(R24:R32)</f>
        <v>0</v>
      </c>
      <c r="R36" s="367"/>
      <c r="S36" s="367"/>
      <c r="T36" s="368"/>
    </row>
    <row r="37" spans="2:20" ht="60" customHeight="1" x14ac:dyDescent="0.25">
      <c r="B37" s="359"/>
      <c r="D37" s="97" t="s">
        <v>60</v>
      </c>
      <c r="E37" s="369">
        <f>SUM(PRODUCT(E24:F24),PRODUCT(E25:F25),PRODUCT(E26:F26),PRODUCT(E27:F27),PRODUCT(E28:F28),PRODUCT(E29:F29),PRODUCT(E30:F30),PRODUCT(E31:F31),PRODUCT(E32:F32))</f>
        <v>0</v>
      </c>
      <c r="F37" s="370"/>
      <c r="G37" s="370"/>
      <c r="H37" s="371"/>
      <c r="J37" s="97" t="s">
        <v>60</v>
      </c>
      <c r="K37" s="369">
        <f>SUM(PRODUCT(K24:L24),PRODUCT(K25:L25),PRODUCT(K26:L26),PRODUCT(K27:L27),PRODUCT(K28:L28),PRODUCT(K29:L29),PRODUCT(K30:L30),PRODUCT(K31:L31),PRODUCT(K32:L32))</f>
        <v>0</v>
      </c>
      <c r="L37" s="370"/>
      <c r="M37" s="370"/>
      <c r="N37" s="371"/>
      <c r="P37" s="97" t="s">
        <v>91</v>
      </c>
      <c r="Q37" s="369">
        <f>SUM(PRODUCT(Q24:R24),PRODUCT(Q25:R25),PRODUCT(Q26:R26),PRODUCT(Q27:R27),PRODUCT(Q28:R28),PRODUCT(Q29:R29),PRODUCT(Q30:R30),PRODUCT(Q31:R31),PRODUCT(Q32:R32))</f>
        <v>0</v>
      </c>
      <c r="R37" s="370"/>
      <c r="S37" s="370"/>
      <c r="T37" s="371"/>
    </row>
    <row r="38" spans="2:20" ht="39.950000000000003" customHeight="1" x14ac:dyDescent="0.25">
      <c r="B38" s="359"/>
      <c r="D38" s="98"/>
      <c r="E38" s="99" t="str">
        <f ca="1">OFFSET(E23,COUNT(E24:E32),0)</f>
        <v>WEIGHT</v>
      </c>
      <c r="F38" s="100">
        <f ca="1">IF(COUNT(E24:E32)&gt;0,OFFSET(E23,MATCH(MAX(E24:E32),E24:E32,0),0),0)</f>
        <v>0</v>
      </c>
      <c r="G38" s="100">
        <f ca="1">IF(COUNT(E24:E32)&gt;0,OFFSET(F23,MATCH(MAX(E24:E32),E24:E32,0),0)+(10-OFFSET(G23,MATCH(MAX(E24:E32),E24:E32,0),0)),0)</f>
        <v>0</v>
      </c>
      <c r="H38" s="101">
        <f ca="1">IF(COUNT(E24:E32)&gt;0,OFFSET(F23,COUNT(E24:E32),0)+(10-(OFFSET(G23,COUNT(E24:E32),0))),0)</f>
        <v>0</v>
      </c>
      <c r="J38" s="98" t="s">
        <v>95</v>
      </c>
      <c r="K38" s="99" t="str">
        <f ca="1">OFFSET(K23,COUNT(K24:K32),0)</f>
        <v>WEIGHT</v>
      </c>
      <c r="L38" s="100">
        <f ca="1">IF(COUNT(K24:K32)&gt;0,OFFSET(K23,MATCH(MAX(K24:K32),K24:K32,0),0),0)</f>
        <v>0</v>
      </c>
      <c r="M38" s="100">
        <f ca="1">IF(COUNT(K24:K32)&gt;0,OFFSET(L23,MATCH(MAX(K24:K32),K24:K32,0),0)+(10-OFFSET(M23,MATCH(MAX(K24:K32),K24:K32,0),0)),0)</f>
        <v>0</v>
      </c>
      <c r="N38" s="101">
        <f ca="1">IF(COUNT(K24:K32)&gt;0,OFFSET(L23,COUNT(K24:K32),0)+(10-(OFFSET(M23,COUNT(K24:K32),0))),0)</f>
        <v>0</v>
      </c>
      <c r="P38" s="98"/>
      <c r="Q38" s="99" t="str">
        <f ca="1">OFFSET(Q23,COUNT(Q24:Q32),0)</f>
        <v>WEIGHT</v>
      </c>
      <c r="R38" s="100">
        <f ca="1">IF(COUNT(Q24:Q32)&gt;0,OFFSET(Q23,MATCH(MAX(Q24:Q32),Q24:Q32,0),0),0)</f>
        <v>0</v>
      </c>
      <c r="S38" s="100">
        <f ca="1">IF(COUNT(Q24:Q32)&gt;0,OFFSET(R23,MATCH(MAX(Q24:Q32),Q24:Q32,0),0)+(10-OFFSET(S23,MATCH(MAX(Q24:Q32),Q24:Q32,0),0)),0)</f>
        <v>0</v>
      </c>
      <c r="T38" s="101">
        <f ca="1">IF(COUNT(Q24:Q32)&gt;0,OFFSET(R23,COUNT(Q24:Q32),0)+(10-(OFFSET(S23,COUNT(Q24:Q32),0))),0)</f>
        <v>0</v>
      </c>
    </row>
    <row r="39" spans="2:20" ht="15.75" x14ac:dyDescent="0.25"/>
    <row r="40" spans="2:20" ht="15.75" x14ac:dyDescent="0.25"/>
    <row r="41" spans="2:20" ht="80.099999999999994" customHeight="1" x14ac:dyDescent="0.25">
      <c r="B41" s="359">
        <v>2</v>
      </c>
      <c r="D41" s="391">
        <v>1</v>
      </c>
      <c r="E41" s="391"/>
      <c r="F41" s="391"/>
      <c r="G41" s="391"/>
      <c r="H41" s="391"/>
      <c r="J41" s="391">
        <v>2</v>
      </c>
      <c r="K41" s="391"/>
      <c r="L41" s="391"/>
      <c r="M41" s="391"/>
      <c r="N41" s="391"/>
      <c r="P41" s="391">
        <v>3</v>
      </c>
      <c r="Q41" s="391"/>
      <c r="R41" s="391"/>
      <c r="S41" s="391"/>
      <c r="T41" s="391"/>
    </row>
    <row r="42" spans="2:20" ht="15" customHeight="1" x14ac:dyDescent="0.25">
      <c r="B42" s="359"/>
    </row>
    <row r="43" spans="2:20" ht="80.099999999999994" customHeight="1" x14ac:dyDescent="0.25">
      <c r="B43" s="359"/>
      <c r="D43" s="376" t="str">
        <f>VLOOKUP($H$1,tblProgramSchedule,MATCH("DAY " &amp; $B41 &amp; " / EXERCISE " &amp; D41,tblProgramScheduleColumnHeaders,0),0)</f>
        <v>COMPETITION BENCH</v>
      </c>
      <c r="E43" s="377"/>
      <c r="F43" s="377"/>
      <c r="G43" s="377"/>
      <c r="H43" s="378"/>
      <c r="J43" s="376" t="str">
        <f>VLOOKUP($H$1,tblProgramSchedule,MATCH("DAY " &amp; $B41 &amp; " / EXERCISE " &amp; J41,tblProgramScheduleColumnHeaders,0),0)</f>
        <v>SUPPLEMENTAL SQUAT - METHOD 1</v>
      </c>
      <c r="K43" s="377"/>
      <c r="L43" s="377"/>
      <c r="M43" s="377"/>
      <c r="N43" s="378"/>
      <c r="P43" s="376" t="str">
        <f>VLOOKUP($H$1,tblProgramSchedule,MATCH("DAY " &amp; $B41 &amp; " / EXERCISE " &amp; P41,tblProgramScheduleColumnHeaders,0),0)</f>
        <v>SUPPLEMENTAL BENCH - METHOD 2</v>
      </c>
      <c r="Q43" s="377"/>
      <c r="R43" s="377"/>
      <c r="S43" s="377"/>
      <c r="T43" s="378"/>
    </row>
    <row r="44" spans="2:20" ht="50.1" customHeight="1" x14ac:dyDescent="0.25">
      <c r="B44" s="359"/>
      <c r="D44" s="72" t="s">
        <v>79</v>
      </c>
      <c r="E44" s="379" t="str">
        <f>VLOOKUP('WEEK 3'!$H$1,tblProgramExerciseDetails,MATCH(D43 &amp; " - " &amp; D44,tblProgramExerciseDetailsColumnHeaders,0),0)</f>
        <v>Bench with 1-Sec Pause</v>
      </c>
      <c r="F44" s="380"/>
      <c r="G44" s="380"/>
      <c r="H44" s="381"/>
      <c r="J44" s="72" t="s">
        <v>79</v>
      </c>
      <c r="K44" s="379" t="str">
        <f>VLOOKUP('WEEK 3'!$H$1,tblProgramExerciseDetails,MATCH(J43 &amp; " - " &amp; J44,tblProgramExerciseDetailsColumnHeaders,0),0)</f>
        <v>Romanian deadlifts</v>
      </c>
      <c r="L44" s="380"/>
      <c r="M44" s="380"/>
      <c r="N44" s="381"/>
      <c r="P44" s="72" t="s">
        <v>79</v>
      </c>
      <c r="Q44" s="379" t="str">
        <f>VLOOKUP('WEEK 3'!$H$1,tblProgramExerciseDetails,MATCH(P43 &amp; " - " &amp; P44,tblProgramExerciseDetailsColumnHeaders,0),0)</f>
        <v>DB Flat Bench Press or Bench Press, Touch &amp; Go</v>
      </c>
      <c r="R44" s="380"/>
      <c r="S44" s="380"/>
      <c r="T44" s="381"/>
    </row>
    <row r="45" spans="2:20" ht="50.1" customHeight="1" x14ac:dyDescent="0.25">
      <c r="B45" s="359"/>
      <c r="D45" s="73" t="s">
        <v>78</v>
      </c>
      <c r="E45" s="382" t="str">
        <f>VLOOKUP('WEEK 3'!$H$1,tblProgramExerciseDetails,MATCH(D43 &amp; " - " &amp; D45,tblProgramExerciseDetailsColumnHeaders,0),0)</f>
        <v>Max 4 Min for Sets at RPE Over 7</v>
      </c>
      <c r="F45" s="383"/>
      <c r="G45" s="383"/>
      <c r="H45" s="384"/>
      <c r="J45" s="73" t="s">
        <v>78</v>
      </c>
      <c r="K45" s="382" t="str">
        <f>VLOOKUP('WEEK 3'!$H$1,tblProgramExerciseDetails,MATCH(J43 &amp; " - " &amp; J45,tblProgramExerciseDetailsColumnHeaders,0),0)</f>
        <v>Max 3-5 min for sets at RPE over 7</v>
      </c>
      <c r="L45" s="383"/>
      <c r="M45" s="383"/>
      <c r="N45" s="384"/>
      <c r="P45" s="73" t="s">
        <v>78</v>
      </c>
      <c r="Q45" s="382" t="str">
        <f>VLOOKUP('WEEK 3'!$H$1,tblProgramExerciseDetails,MATCH(P43 &amp; " - " &amp; P45,tblProgramExerciseDetailsColumnHeaders,0),0)</f>
        <v>See Myorep description</v>
      </c>
      <c r="R45" s="383"/>
      <c r="S45" s="383"/>
      <c r="T45" s="384"/>
    </row>
    <row r="46" spans="2:20" ht="80.099999999999994" customHeight="1" x14ac:dyDescent="0.25">
      <c r="B46" s="359"/>
      <c r="D46" s="74" t="s">
        <v>77</v>
      </c>
      <c r="E46" s="385" t="str">
        <f>VLOOKUP('WEEK 3'!$H$1,tblProgramExerciseDetails,MATCH(D43 &amp; " - " &amp; D46,tblProgramExerciseDetailsColumnHeaders,0),0)</f>
        <v>• 6 Reps @ 6 RPE (68%)
• 6 Reps @ 7 RPE (73%)
• 6 Reps @ 8 RPE (78%) x 3 Sets</v>
      </c>
      <c r="F46" s="386"/>
      <c r="G46" s="386"/>
      <c r="H46" s="387"/>
      <c r="J46" s="74" t="s">
        <v>77</v>
      </c>
      <c r="K46" s="385" t="str">
        <f>VLOOKUP('WEEK 3'!$H$1,tblProgramExerciseDetails,MATCH(J43 &amp; " - " &amp; J46,tblProgramExerciseDetailsColumnHeaders,0),0)</f>
        <v>• 8 Reps @ 6 RPE (68%)
• 8 Reps @ 7 RPE (73%)
• 8 Reps @ 8 RPE (78%) x 3 Sets</v>
      </c>
      <c r="L46" s="386"/>
      <c r="M46" s="386"/>
      <c r="N46" s="387"/>
      <c r="P46" s="74" t="s">
        <v>77</v>
      </c>
      <c r="Q46" s="385" t="str">
        <f>VLOOKUP('WEEK 3'!$H$1,tblProgramExerciseDetails,MATCH(P43 &amp; " - " &amp; P46,tblProgramExerciseDetailsColumnHeaders,0),0)</f>
        <v>• 14-16 Reps @ 8 RPE 
• 3-5 Reps</v>
      </c>
      <c r="R46" s="386"/>
      <c r="S46" s="386"/>
      <c r="T46" s="387"/>
    </row>
    <row r="47" spans="2:20" ht="60" customHeight="1" x14ac:dyDescent="0.25">
      <c r="B47" s="359"/>
      <c r="D47" s="75" t="s">
        <v>58</v>
      </c>
      <c r="E47" s="75" t="s">
        <v>60</v>
      </c>
      <c r="F47" s="75" t="s">
        <v>59</v>
      </c>
      <c r="G47" s="75" t="s">
        <v>61</v>
      </c>
      <c r="H47" s="75" t="s">
        <v>87</v>
      </c>
      <c r="J47" s="75" t="s">
        <v>58</v>
      </c>
      <c r="K47" s="75" t="s">
        <v>60</v>
      </c>
      <c r="L47" s="75" t="s">
        <v>59</v>
      </c>
      <c r="M47" s="75" t="s">
        <v>61</v>
      </c>
      <c r="N47" s="75" t="s">
        <v>87</v>
      </c>
      <c r="P47" s="75" t="s">
        <v>58</v>
      </c>
      <c r="Q47" s="75" t="s">
        <v>60</v>
      </c>
      <c r="R47" s="75" t="s">
        <v>59</v>
      </c>
      <c r="S47" s="75" t="s">
        <v>61</v>
      </c>
      <c r="T47" s="75" t="s">
        <v>87</v>
      </c>
    </row>
    <row r="48" spans="2:20" ht="39.950000000000003" customHeight="1" x14ac:dyDescent="0.25">
      <c r="B48" s="359"/>
      <c r="D48" s="76" t="s">
        <v>62</v>
      </c>
      <c r="E48" s="77"/>
      <c r="F48" s="78"/>
      <c r="G48" s="79"/>
      <c r="H48" s="80" t="str">
        <f>IF(ISNUMBER(E48),E48/E$57,"")</f>
        <v/>
      </c>
      <c r="J48" s="76" t="s">
        <v>62</v>
      </c>
      <c r="K48" s="77"/>
      <c r="L48" s="78"/>
      <c r="M48" s="79"/>
      <c r="N48" s="80" t="str">
        <f>IF(ISNUMBER(K48),K48/K$57,"")</f>
        <v/>
      </c>
      <c r="P48" s="76" t="s">
        <v>62</v>
      </c>
      <c r="Q48" s="77"/>
      <c r="R48" s="78"/>
      <c r="S48" s="79"/>
      <c r="T48" s="80" t="str">
        <f>IF(ISNUMBER(Q48),Q48/Q$57,"")</f>
        <v/>
      </c>
    </row>
    <row r="49" spans="2:20" ht="39.950000000000003" customHeight="1" x14ac:dyDescent="0.25">
      <c r="B49" s="359"/>
      <c r="D49" s="81" t="s">
        <v>63</v>
      </c>
      <c r="E49" s="82"/>
      <c r="F49" s="83"/>
      <c r="G49" s="84"/>
      <c r="H49" s="85" t="str">
        <f t="shared" ref="H49:H56" si="5">IF(ISNUMBER(E49),E49/E$57,"")</f>
        <v/>
      </c>
      <c r="J49" s="81" t="s">
        <v>63</v>
      </c>
      <c r="K49" s="82"/>
      <c r="L49" s="83"/>
      <c r="M49" s="84"/>
      <c r="N49" s="85" t="str">
        <f t="shared" ref="N49:N56" si="6">IF(ISNUMBER(K49),K49/K$57,"")</f>
        <v/>
      </c>
      <c r="P49" s="81" t="s">
        <v>63</v>
      </c>
      <c r="Q49" s="82"/>
      <c r="R49" s="83"/>
      <c r="S49" s="84"/>
      <c r="T49" s="85" t="str">
        <f t="shared" ref="T49:T56" si="7">IF(ISNUMBER(Q49),Q49/Q$57,"")</f>
        <v/>
      </c>
    </row>
    <row r="50" spans="2:20" ht="39.950000000000003" customHeight="1" x14ac:dyDescent="0.25">
      <c r="B50" s="359"/>
      <c r="D50" s="81" t="s">
        <v>64</v>
      </c>
      <c r="E50" s="86"/>
      <c r="F50" s="87"/>
      <c r="G50" s="88"/>
      <c r="H50" s="89" t="str">
        <f t="shared" si="5"/>
        <v/>
      </c>
      <c r="J50" s="81" t="s">
        <v>64</v>
      </c>
      <c r="K50" s="86"/>
      <c r="L50" s="87"/>
      <c r="M50" s="88"/>
      <c r="N50" s="89" t="str">
        <f t="shared" si="6"/>
        <v/>
      </c>
      <c r="P50" s="81" t="s">
        <v>64</v>
      </c>
      <c r="Q50" s="86"/>
      <c r="R50" s="87"/>
      <c r="S50" s="88"/>
      <c r="T50" s="89" t="str">
        <f t="shared" si="7"/>
        <v/>
      </c>
    </row>
    <row r="51" spans="2:20" ht="39.950000000000003" customHeight="1" x14ac:dyDescent="0.25">
      <c r="B51" s="359"/>
      <c r="D51" s="81" t="s">
        <v>65</v>
      </c>
      <c r="E51" s="82"/>
      <c r="F51" s="83"/>
      <c r="G51" s="84"/>
      <c r="H51" s="85" t="str">
        <f t="shared" si="5"/>
        <v/>
      </c>
      <c r="J51" s="81" t="s">
        <v>65</v>
      </c>
      <c r="K51" s="82"/>
      <c r="L51" s="83"/>
      <c r="M51" s="84"/>
      <c r="N51" s="85" t="str">
        <f t="shared" si="6"/>
        <v/>
      </c>
      <c r="P51" s="81" t="s">
        <v>65</v>
      </c>
      <c r="Q51" s="82"/>
      <c r="R51" s="83"/>
      <c r="S51" s="84"/>
      <c r="T51" s="85" t="str">
        <f t="shared" si="7"/>
        <v/>
      </c>
    </row>
    <row r="52" spans="2:20" ht="39.950000000000003" customHeight="1" x14ac:dyDescent="0.25">
      <c r="B52" s="359"/>
      <c r="D52" s="81" t="s">
        <v>66</v>
      </c>
      <c r="E52" s="86"/>
      <c r="F52" s="87"/>
      <c r="G52" s="88"/>
      <c r="H52" s="89" t="str">
        <f t="shared" si="5"/>
        <v/>
      </c>
      <c r="J52" s="81" t="s">
        <v>66</v>
      </c>
      <c r="K52" s="86"/>
      <c r="L52" s="87"/>
      <c r="M52" s="88"/>
      <c r="N52" s="89" t="str">
        <f t="shared" si="6"/>
        <v/>
      </c>
      <c r="P52" s="81" t="s">
        <v>66</v>
      </c>
      <c r="Q52" s="86"/>
      <c r="R52" s="87"/>
      <c r="S52" s="88"/>
      <c r="T52" s="89" t="str">
        <f t="shared" si="7"/>
        <v/>
      </c>
    </row>
    <row r="53" spans="2:20" ht="39.950000000000003" customHeight="1" x14ac:dyDescent="0.25">
      <c r="B53" s="359"/>
      <c r="D53" s="81" t="s">
        <v>67</v>
      </c>
      <c r="E53" s="82"/>
      <c r="F53" s="83"/>
      <c r="G53" s="84"/>
      <c r="H53" s="85" t="str">
        <f t="shared" si="5"/>
        <v/>
      </c>
      <c r="J53" s="81" t="s">
        <v>67</v>
      </c>
      <c r="K53" s="82"/>
      <c r="L53" s="83"/>
      <c r="M53" s="84"/>
      <c r="N53" s="85" t="str">
        <f t="shared" si="6"/>
        <v/>
      </c>
      <c r="P53" s="81" t="s">
        <v>67</v>
      </c>
      <c r="Q53" s="82"/>
      <c r="R53" s="83"/>
      <c r="S53" s="84"/>
      <c r="T53" s="85" t="str">
        <f t="shared" si="7"/>
        <v/>
      </c>
    </row>
    <row r="54" spans="2:20" ht="39.950000000000003" customHeight="1" x14ac:dyDescent="0.25">
      <c r="B54" s="359"/>
      <c r="D54" s="81" t="s">
        <v>68</v>
      </c>
      <c r="E54" s="86"/>
      <c r="F54" s="87"/>
      <c r="G54" s="88"/>
      <c r="H54" s="89" t="str">
        <f t="shared" si="5"/>
        <v/>
      </c>
      <c r="J54" s="81" t="s">
        <v>68</v>
      </c>
      <c r="K54" s="86"/>
      <c r="L54" s="87"/>
      <c r="M54" s="88"/>
      <c r="N54" s="89" t="str">
        <f t="shared" si="6"/>
        <v/>
      </c>
      <c r="P54" s="81" t="s">
        <v>68</v>
      </c>
      <c r="Q54" s="86"/>
      <c r="R54" s="87"/>
      <c r="S54" s="88"/>
      <c r="T54" s="89" t="str">
        <f t="shared" si="7"/>
        <v/>
      </c>
    </row>
    <row r="55" spans="2:20" ht="39.950000000000003" customHeight="1" x14ac:dyDescent="0.25">
      <c r="B55" s="359"/>
      <c r="D55" s="81" t="s">
        <v>69</v>
      </c>
      <c r="E55" s="82"/>
      <c r="F55" s="83"/>
      <c r="G55" s="84"/>
      <c r="H55" s="85" t="str">
        <f t="shared" si="5"/>
        <v/>
      </c>
      <c r="J55" s="81" t="s">
        <v>69</v>
      </c>
      <c r="K55" s="82"/>
      <c r="L55" s="83"/>
      <c r="M55" s="84"/>
      <c r="N55" s="85" t="str">
        <f t="shared" si="6"/>
        <v/>
      </c>
      <c r="P55" s="81" t="s">
        <v>69</v>
      </c>
      <c r="Q55" s="82"/>
      <c r="R55" s="83"/>
      <c r="S55" s="84"/>
      <c r="T55" s="85" t="str">
        <f t="shared" si="7"/>
        <v/>
      </c>
    </row>
    <row r="56" spans="2:20" ht="39.950000000000003" customHeight="1" thickBot="1" x14ac:dyDescent="0.3">
      <c r="B56" s="359"/>
      <c r="D56" s="90" t="s">
        <v>70</v>
      </c>
      <c r="E56" s="91"/>
      <c r="F56" s="92"/>
      <c r="G56" s="93"/>
      <c r="H56" s="94" t="str">
        <f t="shared" si="5"/>
        <v/>
      </c>
      <c r="J56" s="90" t="s">
        <v>70</v>
      </c>
      <c r="K56" s="91"/>
      <c r="L56" s="92"/>
      <c r="M56" s="93"/>
      <c r="N56" s="94" t="str">
        <f t="shared" si="6"/>
        <v/>
      </c>
      <c r="P56" s="90" t="s">
        <v>70</v>
      </c>
      <c r="Q56" s="91"/>
      <c r="R56" s="92"/>
      <c r="S56" s="93"/>
      <c r="T56" s="94" t="str">
        <f t="shared" si="7"/>
        <v/>
      </c>
    </row>
    <row r="57" spans="2:20" ht="60" customHeight="1" thickTop="1" x14ac:dyDescent="0.25">
      <c r="B57" s="359"/>
      <c r="D57" s="95" t="s">
        <v>88</v>
      </c>
      <c r="E57" s="360">
        <f ca="1">ROUNDUP(F62/(VLOOKUP(1,tblRPECoefficientWithoutColumnHeaders,2,0)*G62^2+VLOOKUP(2,tblRPECoefficientWithoutColumnHeaders,2,0)*G62+VLOOKUP(3,tblRPECoefficientWithoutColumnHeaders,2,0)),0)</f>
        <v>0</v>
      </c>
      <c r="F57" s="361"/>
      <c r="G57" s="361"/>
      <c r="H57" s="362"/>
      <c r="J57" s="95" t="s">
        <v>88</v>
      </c>
      <c r="K57" s="360">
        <f ca="1">ROUNDUP(L62/(VLOOKUP(1,tblRPECoefficientWithoutColumnHeaders,2,0)*M62^2+VLOOKUP(2,tblRPECoefficientWithoutColumnHeaders,2,0)*M62+VLOOKUP(3,tblRPECoefficientWithoutColumnHeaders,2,0)),0)</f>
        <v>0</v>
      </c>
      <c r="L57" s="361"/>
      <c r="M57" s="361"/>
      <c r="N57" s="362"/>
      <c r="P57" s="95" t="s">
        <v>88</v>
      </c>
      <c r="Q57" s="360">
        <f ca="1">ROUNDUP(R62/(VLOOKUP(1,tblRPECoefficientWithoutColumnHeaders,2,0)*S62^2+VLOOKUP(2,tblRPECoefficientWithoutColumnHeaders,2,0)*S62+VLOOKUP(3,tblRPECoefficientWithoutColumnHeaders,2,0)),0)</f>
        <v>0</v>
      </c>
      <c r="R57" s="361"/>
      <c r="S57" s="361"/>
      <c r="T57" s="362"/>
    </row>
    <row r="58" spans="2:20" ht="60" customHeight="1" x14ac:dyDescent="0.25">
      <c r="B58" s="359"/>
      <c r="D58" s="96" t="s">
        <v>89</v>
      </c>
      <c r="E58" s="363">
        <f ca="1">IF(ISNUMBER(E62),ROUNDUP((1-(E62/(VLOOKUP(1,tblRPECoefficientWithoutColumnHeaders,2,0)*H62^2+VLOOKUP(2,tblRPECoefficientWithoutColumnHeaders,2,0)*H62+VLOOKUP(3,tblRPECoefficientWithoutColumnHeaders,2,0)))/E57)*100,1),0)</f>
        <v>0</v>
      </c>
      <c r="F58" s="364"/>
      <c r="G58" s="364"/>
      <c r="H58" s="365"/>
      <c r="J58" s="96" t="s">
        <v>89</v>
      </c>
      <c r="K58" s="363">
        <f ca="1">IF(ISNUMBER(K62),ROUNDUP((1-(K62/(VLOOKUP(1,tblRPECoefficientWithoutColumnHeaders,2,0)*N62^2+VLOOKUP(2,tblRPECoefficientWithoutColumnHeaders,2,0)*N62+VLOOKUP(3,tblRPECoefficientWithoutColumnHeaders,2,0)))/K57)*100,1),0)</f>
        <v>0</v>
      </c>
      <c r="L58" s="364"/>
      <c r="M58" s="364"/>
      <c r="N58" s="365"/>
      <c r="P58" s="96" t="s">
        <v>89</v>
      </c>
      <c r="Q58" s="363">
        <f ca="1">IF(ISNUMBER(Q62),ROUNDUP((1-(Q62/(VLOOKUP(1,tblRPECoefficientWithoutColumnHeaders,2,0)*T62^2+VLOOKUP(2,tblRPECoefficientWithoutColumnHeaders,2,0)*T62+VLOOKUP(3,tblRPECoefficientWithoutColumnHeaders,2,0)))/Q57)*100,1),0)</f>
        <v>0</v>
      </c>
      <c r="R58" s="364"/>
      <c r="S58" s="364"/>
      <c r="T58" s="365"/>
    </row>
    <row r="59" spans="2:20" ht="60" customHeight="1" x14ac:dyDescent="0.25">
      <c r="B59" s="359"/>
      <c r="D59" s="96" t="s">
        <v>90</v>
      </c>
      <c r="E59" s="363">
        <f>IF(COUNT(H48:H56)&gt;0,AVERAGEIF(H48:H56,"&gt;0"),0)</f>
        <v>0</v>
      </c>
      <c r="F59" s="364"/>
      <c r="G59" s="364"/>
      <c r="H59" s="365"/>
      <c r="J59" s="96" t="s">
        <v>90</v>
      </c>
      <c r="K59" s="363">
        <f>IF(COUNT(N48:N56)&gt;0,AVERAGEIF(N48:N56,"&gt;0"),0)</f>
        <v>0</v>
      </c>
      <c r="L59" s="364"/>
      <c r="M59" s="364"/>
      <c r="N59" s="365"/>
      <c r="P59" s="96" t="s">
        <v>90</v>
      </c>
      <c r="Q59" s="363">
        <f>IF(COUNT(T48:T56)&gt;0,AVERAGEIF(T48:T56,"&gt;0"),0)</f>
        <v>0</v>
      </c>
      <c r="R59" s="364"/>
      <c r="S59" s="364"/>
      <c r="T59" s="365"/>
    </row>
    <row r="60" spans="2:20" ht="60" customHeight="1" x14ac:dyDescent="0.25">
      <c r="B60" s="359"/>
      <c r="D60" s="96" t="s">
        <v>59</v>
      </c>
      <c r="E60" s="366">
        <f>SUM(F48:F56)</f>
        <v>0</v>
      </c>
      <c r="F60" s="367"/>
      <c r="G60" s="367"/>
      <c r="H60" s="368"/>
      <c r="J60" s="96" t="s">
        <v>59</v>
      </c>
      <c r="K60" s="366">
        <f>SUM(L48:L56)</f>
        <v>0</v>
      </c>
      <c r="L60" s="367"/>
      <c r="M60" s="367"/>
      <c r="N60" s="368"/>
      <c r="P60" s="96" t="s">
        <v>59</v>
      </c>
      <c r="Q60" s="366">
        <f>SUM(R48:R56)</f>
        <v>0</v>
      </c>
      <c r="R60" s="367"/>
      <c r="S60" s="367"/>
      <c r="T60" s="368"/>
    </row>
    <row r="61" spans="2:20" ht="60" customHeight="1" x14ac:dyDescent="0.25">
      <c r="B61" s="359"/>
      <c r="D61" s="97" t="s">
        <v>60</v>
      </c>
      <c r="E61" s="369">
        <f>SUM(PRODUCT(E48:F48),PRODUCT(E49:F49),PRODUCT(E50:F50),PRODUCT(E51:F51),PRODUCT(E52:F52),PRODUCT(E53:F53),PRODUCT(E54:F54),PRODUCT(E55:F55),PRODUCT(E56:F56))</f>
        <v>0</v>
      </c>
      <c r="F61" s="370"/>
      <c r="G61" s="370"/>
      <c r="H61" s="371"/>
      <c r="J61" s="97" t="s">
        <v>60</v>
      </c>
      <c r="K61" s="369">
        <f>SUM(PRODUCT(K48:L48),PRODUCT(K49:L49),PRODUCT(K50:L50),PRODUCT(K51:L51),PRODUCT(K52:L52),PRODUCT(K53:L53),PRODUCT(K54:L54),PRODUCT(K55:L55),PRODUCT(K56:L56))</f>
        <v>0</v>
      </c>
      <c r="L61" s="370"/>
      <c r="M61" s="370"/>
      <c r="N61" s="371"/>
      <c r="P61" s="97" t="s">
        <v>60</v>
      </c>
      <c r="Q61" s="369">
        <f>SUM(PRODUCT(Q48:R48),PRODUCT(Q49:R49),PRODUCT(Q50:R50),PRODUCT(Q51:R51),PRODUCT(Q52:R52),PRODUCT(Q53:R53),PRODUCT(Q54:R54),PRODUCT(Q55:R55),PRODUCT(Q56:R56))</f>
        <v>0</v>
      </c>
      <c r="R61" s="370"/>
      <c r="S61" s="370"/>
      <c r="T61" s="371"/>
    </row>
    <row r="62" spans="2:20" ht="39.950000000000003" customHeight="1" x14ac:dyDescent="0.25">
      <c r="B62" s="359"/>
      <c r="D62" s="98"/>
      <c r="E62" s="99" t="str">
        <f ca="1">OFFSET(E47,COUNT(E48:E56),0)</f>
        <v>WEIGHT</v>
      </c>
      <c r="F62" s="100">
        <f ca="1">IF(COUNT(E48:E56)&gt;0,OFFSET(E47,MATCH(MAX(E48:E56),E48:E56,0),0),0)</f>
        <v>0</v>
      </c>
      <c r="G62" s="100">
        <f ca="1">IF(COUNT(E48:E56)&gt;0,OFFSET(F47,MATCH(MAX(E48:E56),E48:E56,0),0)+(10-OFFSET(G47,MATCH(MAX(E48:E56),E48:E56,0),0)),0)</f>
        <v>0</v>
      </c>
      <c r="H62" s="101">
        <f ca="1">IF(COUNT(E48:E56)&gt;0,OFFSET(F47,COUNT(E48:E56),0)+(10-(OFFSET(G47,COUNT(E48:E56),0))),0)</f>
        <v>0</v>
      </c>
      <c r="J62" s="98"/>
      <c r="K62" s="99" t="str">
        <f ca="1">OFFSET(K47,COUNT(K48:K56),0)</f>
        <v>WEIGHT</v>
      </c>
      <c r="L62" s="100">
        <f ca="1">IF(COUNT(K48:K56)&gt;0,OFFSET(K47,MATCH(MAX(K48:K56),K48:K56,0),0),0)</f>
        <v>0</v>
      </c>
      <c r="M62" s="100">
        <f ca="1">IF(COUNT(K48:K56)&gt;0,OFFSET(L47,MATCH(MAX(K48:K56),K48:K56,0),0)+(10-OFFSET(M47,MATCH(MAX(K48:K56),K48:K56,0),0)),0)</f>
        <v>0</v>
      </c>
      <c r="N62" s="101">
        <f ca="1">IF(COUNT(K48:K56)&gt;0,OFFSET(L47,COUNT(K48:K56),0)+(10-(OFFSET(M47,COUNT(K48:K56),0))),0)</f>
        <v>0</v>
      </c>
      <c r="P62" s="98"/>
      <c r="Q62" s="99" t="str">
        <f ca="1">OFFSET(Q47,COUNT(Q48:Q56),0)</f>
        <v>WEIGHT</v>
      </c>
      <c r="R62" s="100">
        <f ca="1">IF(COUNT(Q48:Q56)&gt;0,OFFSET(Q47,MATCH(MAX(Q48:Q56),Q48:Q56,0),0),0)</f>
        <v>0</v>
      </c>
      <c r="S62" s="100">
        <f ca="1">IF(COUNT(Q48:Q56)&gt;0,OFFSET(R47,MATCH(MAX(Q48:Q56),Q48:Q56,0),0)+(10-OFFSET(S47,MATCH(MAX(Q48:Q56),Q48:Q56,0),0)),0)</f>
        <v>0</v>
      </c>
      <c r="T62" s="101">
        <f ca="1">IF(COUNT(Q48:Q56)&gt;0,OFFSET(R47,COUNT(Q48:Q56),0)+(10-(OFFSET(S47,COUNT(Q48:Q56),0))),0)</f>
        <v>0</v>
      </c>
    </row>
    <row r="63" spans="2:20" ht="15.75" x14ac:dyDescent="0.25"/>
    <row r="64" spans="2:20" ht="15.75" x14ac:dyDescent="0.25"/>
    <row r="65" spans="2:20" ht="80.099999999999994" customHeight="1" x14ac:dyDescent="0.25">
      <c r="B65" s="359">
        <v>3</v>
      </c>
      <c r="D65" s="391">
        <v>1</v>
      </c>
      <c r="E65" s="391"/>
      <c r="F65" s="391"/>
      <c r="G65" s="391"/>
      <c r="H65" s="391"/>
      <c r="J65" s="391">
        <v>2</v>
      </c>
      <c r="K65" s="391"/>
      <c r="L65" s="391"/>
      <c r="M65" s="391"/>
      <c r="N65" s="391"/>
      <c r="P65" s="391">
        <v>3</v>
      </c>
      <c r="Q65" s="391"/>
      <c r="R65" s="391"/>
      <c r="S65" s="391"/>
      <c r="T65" s="391"/>
    </row>
    <row r="66" spans="2:20" ht="15" customHeight="1" x14ac:dyDescent="0.25">
      <c r="B66" s="359"/>
    </row>
    <row r="67" spans="2:20" ht="80.099999999999994" customHeight="1" x14ac:dyDescent="0.25">
      <c r="B67" s="359"/>
      <c r="D67" s="376" t="str">
        <f>VLOOKUP($H$1,tblProgramSchedule,MATCH("DAY " &amp; $B65 &amp; " / EXERCISE " &amp; D65,tblProgramScheduleColumnHeaders,0),0)</f>
        <v>COMPETITION DEAD LIFT</v>
      </c>
      <c r="E67" s="377"/>
      <c r="F67" s="377"/>
      <c r="G67" s="377"/>
      <c r="H67" s="378"/>
      <c r="J67" s="376" t="str">
        <f>VLOOKUP($H$1,tblProgramSchedule,MATCH("DAY " &amp; $B65 &amp; " / EXERCISE " &amp; J65,tblProgramScheduleColumnHeaders,0),0)</f>
        <v>SUPPLEMENTAL BENCH - METHOD 1</v>
      </c>
      <c r="K67" s="377"/>
      <c r="L67" s="377"/>
      <c r="M67" s="377"/>
      <c r="N67" s="378"/>
      <c r="P67" s="376" t="str">
        <f>VLOOKUP($H$1,tblProgramSchedule,MATCH("DAY " &amp; $B65 &amp; " / EXERCISE " &amp; P65,tblProgramScheduleColumnHeaders,0),0)</f>
        <v>SUPPLEMENTAL SQUAT - METHOD 2</v>
      </c>
      <c r="Q67" s="377"/>
      <c r="R67" s="377"/>
      <c r="S67" s="377"/>
      <c r="T67" s="378"/>
    </row>
    <row r="68" spans="2:20" ht="50.1" customHeight="1" x14ac:dyDescent="0.25">
      <c r="B68" s="359"/>
      <c r="D68" s="72" t="s">
        <v>79</v>
      </c>
      <c r="E68" s="379" t="str">
        <f>VLOOKUP('WEEK 3'!$H$1,tblProgramExerciseDetails,MATCH(D67 &amp; " - " &amp; D68,tblProgramExerciseDetailsColumnHeaders,0),0)</f>
        <v>Deadlift with belt</v>
      </c>
      <c r="F68" s="380"/>
      <c r="G68" s="380"/>
      <c r="H68" s="381"/>
      <c r="J68" s="72" t="s">
        <v>79</v>
      </c>
      <c r="K68" s="379" t="str">
        <f>VLOOKUP('WEEK 3'!$H$1,tblProgramExerciseDetails,MATCH(J67 &amp; " - " &amp; J68,tblProgramExerciseDetailsColumnHeaders,0),0)</f>
        <v>Incline bench, 2 ct paused</v>
      </c>
      <c r="L68" s="380"/>
      <c r="M68" s="380"/>
      <c r="N68" s="381"/>
      <c r="P68" s="72" t="s">
        <v>79</v>
      </c>
      <c r="Q68" s="379" t="str">
        <f>VLOOKUP('WEEK 3'!$H$1,tblProgramExerciseDetails,MATCH(P67 &amp; " - " &amp; P68,tblProgramExerciseDetailsColumnHeaders,0),0)</f>
        <v xml:space="preserve">Leg Press or Belt Squat or SSB Squat or HBBS </v>
      </c>
      <c r="R68" s="380"/>
      <c r="S68" s="380"/>
      <c r="T68" s="381"/>
    </row>
    <row r="69" spans="2:20" ht="50.1" customHeight="1" x14ac:dyDescent="0.25">
      <c r="B69" s="359"/>
      <c r="D69" s="73" t="s">
        <v>78</v>
      </c>
      <c r="E69" s="382" t="str">
        <f>VLOOKUP('WEEK 3'!$H$1,tblProgramExerciseDetails,MATCH(D67 &amp; " - " &amp; D69,tblProgramExerciseDetailsColumnHeaders,0),0)</f>
        <v>Max 4 min for sets at RPE over 7</v>
      </c>
      <c r="F69" s="383"/>
      <c r="G69" s="383"/>
      <c r="H69" s="384"/>
      <c r="J69" s="73" t="s">
        <v>78</v>
      </c>
      <c r="K69" s="382" t="str">
        <f>VLOOKUP('WEEK 3'!$H$1,tblProgramExerciseDetails,MATCH(J67 &amp; " - " &amp; J69,tblProgramExerciseDetailsColumnHeaders,0),0)</f>
        <v>Max 3-5 min for sets at RPE over 7</v>
      </c>
      <c r="L69" s="383"/>
      <c r="M69" s="383"/>
      <c r="N69" s="384"/>
      <c r="P69" s="73" t="s">
        <v>78</v>
      </c>
      <c r="Q69" s="382" t="str">
        <f>VLOOKUP('WEEK 3'!$H$1,tblProgramExerciseDetails,MATCH(P67 &amp; " - " &amp; P69,tblProgramExerciseDetailsColumnHeaders,0),0)</f>
        <v>See Myorep description</v>
      </c>
      <c r="R69" s="383"/>
      <c r="S69" s="383"/>
      <c r="T69" s="384"/>
    </row>
    <row r="70" spans="2:20" ht="80.099999999999994" customHeight="1" x14ac:dyDescent="0.25">
      <c r="B70" s="359"/>
      <c r="D70" s="74" t="s">
        <v>77</v>
      </c>
      <c r="E70" s="385" t="str">
        <f>VLOOKUP('WEEK 3'!$H$1,tblProgramExerciseDetails,MATCH(D67 &amp; " - " &amp; D70,tblProgramExerciseDetailsColumnHeaders,0),0)</f>
        <v>• 6 Reps @ 6 RPE (68%)
• 6 Reps @ 7 RPE (73%)
• 6 Reps @ 8 RPE (78%) x 3 Sets</v>
      </c>
      <c r="F70" s="386"/>
      <c r="G70" s="386"/>
      <c r="H70" s="387"/>
      <c r="J70" s="74" t="s">
        <v>77</v>
      </c>
      <c r="K70" s="385" t="str">
        <f>VLOOKUP('WEEK 3'!$H$1,tblProgramExerciseDetails,MATCH(J67 &amp; " - " &amp; J70,tblProgramExerciseDetailsColumnHeaders,0),0)</f>
        <v>• 8 Reps @ 6 RPE (68%)
• 8 Reps @ 7 RPE (73%)
• 8 Reps @ 8 RPE (78%) x 3 Sets</v>
      </c>
      <c r="L70" s="386"/>
      <c r="M70" s="386"/>
      <c r="N70" s="387"/>
      <c r="P70" s="74" t="s">
        <v>77</v>
      </c>
      <c r="Q70" s="385" t="str">
        <f>VLOOKUP('WEEK 3'!$H$1,tblProgramExerciseDetails,MATCH(P67 &amp; " - " &amp; P70,tblProgramExerciseDetailsColumnHeaders,0),0)</f>
        <v>• 14-16 Reps @ 8 RPE 
• 3-5 Reps</v>
      </c>
      <c r="R70" s="386"/>
      <c r="S70" s="386"/>
      <c r="T70" s="387"/>
    </row>
    <row r="71" spans="2:20" ht="60" customHeight="1" x14ac:dyDescent="0.25">
      <c r="B71" s="359"/>
      <c r="D71" s="75" t="s">
        <v>58</v>
      </c>
      <c r="E71" s="75" t="s">
        <v>60</v>
      </c>
      <c r="F71" s="75" t="s">
        <v>59</v>
      </c>
      <c r="G71" s="75" t="s">
        <v>61</v>
      </c>
      <c r="H71" s="75" t="s">
        <v>87</v>
      </c>
      <c r="J71" s="75" t="s">
        <v>58</v>
      </c>
      <c r="K71" s="75" t="s">
        <v>60</v>
      </c>
      <c r="L71" s="75" t="s">
        <v>59</v>
      </c>
      <c r="M71" s="75" t="s">
        <v>61</v>
      </c>
      <c r="N71" s="75" t="s">
        <v>87</v>
      </c>
      <c r="P71" s="75" t="s">
        <v>58</v>
      </c>
      <c r="Q71" s="75" t="s">
        <v>60</v>
      </c>
      <c r="R71" s="75" t="s">
        <v>59</v>
      </c>
      <c r="S71" s="75" t="s">
        <v>61</v>
      </c>
      <c r="T71" s="75" t="s">
        <v>87</v>
      </c>
    </row>
    <row r="72" spans="2:20" ht="39.950000000000003" customHeight="1" x14ac:dyDescent="0.25">
      <c r="B72" s="359"/>
      <c r="D72" s="76" t="s">
        <v>62</v>
      </c>
      <c r="E72" s="77"/>
      <c r="F72" s="78"/>
      <c r="G72" s="79"/>
      <c r="H72" s="80" t="str">
        <f>IF(ISNUMBER(E72),E72/E$81,"")</f>
        <v/>
      </c>
      <c r="J72" s="76" t="s">
        <v>62</v>
      </c>
      <c r="K72" s="77"/>
      <c r="L72" s="78"/>
      <c r="M72" s="79"/>
      <c r="N72" s="80" t="str">
        <f>IF(ISNUMBER(K72),K72/K$81,"")</f>
        <v/>
      </c>
      <c r="P72" s="76" t="s">
        <v>62</v>
      </c>
      <c r="Q72" s="77"/>
      <c r="R72" s="78"/>
      <c r="S72" s="79"/>
      <c r="T72" s="80" t="str">
        <f>IF(ISNUMBER(Q72),Q72/Q$81,"")</f>
        <v/>
      </c>
    </row>
    <row r="73" spans="2:20" ht="39.950000000000003" customHeight="1" x14ac:dyDescent="0.25">
      <c r="B73" s="359"/>
      <c r="D73" s="81" t="s">
        <v>63</v>
      </c>
      <c r="E73" s="82"/>
      <c r="F73" s="83"/>
      <c r="G73" s="84"/>
      <c r="H73" s="85" t="str">
        <f t="shared" ref="H73:H80" si="8">IF(ISNUMBER(E73),E73/E$81,"")</f>
        <v/>
      </c>
      <c r="J73" s="81" t="s">
        <v>63</v>
      </c>
      <c r="K73" s="82"/>
      <c r="L73" s="83"/>
      <c r="M73" s="84"/>
      <c r="N73" s="85" t="str">
        <f t="shared" ref="N73:N80" si="9">IF(ISNUMBER(K73),K73/K$81,"")</f>
        <v/>
      </c>
      <c r="P73" s="81" t="s">
        <v>63</v>
      </c>
      <c r="Q73" s="82"/>
      <c r="R73" s="83"/>
      <c r="S73" s="84"/>
      <c r="T73" s="85" t="str">
        <f t="shared" ref="T73:T80" si="10">IF(ISNUMBER(Q73),Q73/Q$81,"")</f>
        <v/>
      </c>
    </row>
    <row r="74" spans="2:20" ht="39.950000000000003" customHeight="1" x14ac:dyDescent="0.25">
      <c r="B74" s="359"/>
      <c r="D74" s="81" t="s">
        <v>64</v>
      </c>
      <c r="E74" s="86"/>
      <c r="F74" s="87"/>
      <c r="G74" s="88"/>
      <c r="H74" s="89" t="str">
        <f t="shared" si="8"/>
        <v/>
      </c>
      <c r="J74" s="81" t="s">
        <v>64</v>
      </c>
      <c r="K74" s="86"/>
      <c r="L74" s="87"/>
      <c r="M74" s="88"/>
      <c r="N74" s="89" t="str">
        <f t="shared" si="9"/>
        <v/>
      </c>
      <c r="P74" s="81" t="s">
        <v>64</v>
      </c>
      <c r="Q74" s="86"/>
      <c r="R74" s="87"/>
      <c r="S74" s="88"/>
      <c r="T74" s="89" t="str">
        <f t="shared" si="10"/>
        <v/>
      </c>
    </row>
    <row r="75" spans="2:20" ht="39.950000000000003" customHeight="1" x14ac:dyDescent="0.25">
      <c r="B75" s="359"/>
      <c r="D75" s="81" t="s">
        <v>65</v>
      </c>
      <c r="E75" s="82"/>
      <c r="F75" s="83"/>
      <c r="G75" s="84"/>
      <c r="H75" s="85" t="str">
        <f t="shared" si="8"/>
        <v/>
      </c>
      <c r="J75" s="81" t="s">
        <v>65</v>
      </c>
      <c r="K75" s="82"/>
      <c r="L75" s="83"/>
      <c r="M75" s="84"/>
      <c r="N75" s="85" t="str">
        <f t="shared" si="9"/>
        <v/>
      </c>
      <c r="P75" s="81" t="s">
        <v>65</v>
      </c>
      <c r="Q75" s="82"/>
      <c r="R75" s="83"/>
      <c r="S75" s="84"/>
      <c r="T75" s="85" t="str">
        <f t="shared" si="10"/>
        <v/>
      </c>
    </row>
    <row r="76" spans="2:20" ht="39.950000000000003" customHeight="1" x14ac:dyDescent="0.25">
      <c r="B76" s="359"/>
      <c r="D76" s="81" t="s">
        <v>66</v>
      </c>
      <c r="E76" s="86"/>
      <c r="F76" s="87"/>
      <c r="G76" s="88"/>
      <c r="H76" s="89" t="str">
        <f t="shared" si="8"/>
        <v/>
      </c>
      <c r="J76" s="81" t="s">
        <v>66</v>
      </c>
      <c r="K76" s="86"/>
      <c r="L76" s="87"/>
      <c r="M76" s="88"/>
      <c r="N76" s="89" t="str">
        <f t="shared" si="9"/>
        <v/>
      </c>
      <c r="P76" s="81" t="s">
        <v>66</v>
      </c>
      <c r="Q76" s="86"/>
      <c r="R76" s="87"/>
      <c r="S76" s="88"/>
      <c r="T76" s="89" t="str">
        <f t="shared" si="10"/>
        <v/>
      </c>
    </row>
    <row r="77" spans="2:20" ht="39.950000000000003" customHeight="1" x14ac:dyDescent="0.25">
      <c r="B77" s="359"/>
      <c r="D77" s="81" t="s">
        <v>67</v>
      </c>
      <c r="E77" s="82"/>
      <c r="F77" s="83"/>
      <c r="G77" s="84"/>
      <c r="H77" s="85" t="str">
        <f t="shared" si="8"/>
        <v/>
      </c>
      <c r="J77" s="81" t="s">
        <v>67</v>
      </c>
      <c r="K77" s="82"/>
      <c r="L77" s="83"/>
      <c r="M77" s="84"/>
      <c r="N77" s="85" t="str">
        <f t="shared" si="9"/>
        <v/>
      </c>
      <c r="P77" s="81" t="s">
        <v>67</v>
      </c>
      <c r="Q77" s="82"/>
      <c r="R77" s="83"/>
      <c r="S77" s="84"/>
      <c r="T77" s="85" t="str">
        <f t="shared" si="10"/>
        <v/>
      </c>
    </row>
    <row r="78" spans="2:20" ht="39.950000000000003" customHeight="1" x14ac:dyDescent="0.25">
      <c r="B78" s="359"/>
      <c r="D78" s="81" t="s">
        <v>68</v>
      </c>
      <c r="E78" s="86"/>
      <c r="F78" s="87"/>
      <c r="G78" s="88"/>
      <c r="H78" s="89" t="str">
        <f t="shared" si="8"/>
        <v/>
      </c>
      <c r="J78" s="81" t="s">
        <v>68</v>
      </c>
      <c r="K78" s="86"/>
      <c r="L78" s="87"/>
      <c r="M78" s="88"/>
      <c r="N78" s="89" t="str">
        <f t="shared" si="9"/>
        <v/>
      </c>
      <c r="P78" s="81" t="s">
        <v>68</v>
      </c>
      <c r="Q78" s="86"/>
      <c r="R78" s="87"/>
      <c r="S78" s="88"/>
      <c r="T78" s="89" t="str">
        <f t="shared" si="10"/>
        <v/>
      </c>
    </row>
    <row r="79" spans="2:20" ht="39.950000000000003" customHeight="1" x14ac:dyDescent="0.25">
      <c r="B79" s="359"/>
      <c r="D79" s="81" t="s">
        <v>69</v>
      </c>
      <c r="E79" s="82"/>
      <c r="F79" s="83"/>
      <c r="G79" s="84"/>
      <c r="H79" s="85" t="str">
        <f t="shared" si="8"/>
        <v/>
      </c>
      <c r="J79" s="81" t="s">
        <v>69</v>
      </c>
      <c r="K79" s="82"/>
      <c r="L79" s="83"/>
      <c r="M79" s="84"/>
      <c r="N79" s="85" t="str">
        <f t="shared" si="9"/>
        <v/>
      </c>
      <c r="P79" s="81" t="s">
        <v>69</v>
      </c>
      <c r="Q79" s="82"/>
      <c r="R79" s="83"/>
      <c r="S79" s="84"/>
      <c r="T79" s="85" t="str">
        <f t="shared" si="10"/>
        <v/>
      </c>
    </row>
    <row r="80" spans="2:20" ht="39.950000000000003" customHeight="1" thickBot="1" x14ac:dyDescent="0.3">
      <c r="B80" s="359"/>
      <c r="D80" s="90" t="s">
        <v>70</v>
      </c>
      <c r="E80" s="91"/>
      <c r="F80" s="92"/>
      <c r="G80" s="93"/>
      <c r="H80" s="94" t="str">
        <f t="shared" si="8"/>
        <v/>
      </c>
      <c r="J80" s="90" t="s">
        <v>70</v>
      </c>
      <c r="K80" s="91"/>
      <c r="L80" s="92"/>
      <c r="M80" s="93"/>
      <c r="N80" s="94" t="str">
        <f t="shared" si="9"/>
        <v/>
      </c>
      <c r="P80" s="90" t="s">
        <v>70</v>
      </c>
      <c r="Q80" s="91"/>
      <c r="R80" s="92"/>
      <c r="S80" s="93"/>
      <c r="T80" s="94" t="str">
        <f t="shared" si="10"/>
        <v/>
      </c>
    </row>
    <row r="81" spans="2:20" ht="60" customHeight="1" thickTop="1" x14ac:dyDescent="0.25">
      <c r="B81" s="359"/>
      <c r="D81" s="95" t="s">
        <v>88</v>
      </c>
      <c r="E81" s="360">
        <f ca="1">ROUNDUP(F86/(VLOOKUP(1,tblRPECoefficientWithoutColumnHeaders,2,0)*G86^2+VLOOKUP(2,tblRPECoefficientWithoutColumnHeaders,2,0)*G86+VLOOKUP(3,tblRPECoefficientWithoutColumnHeaders,2,0)),0)</f>
        <v>0</v>
      </c>
      <c r="F81" s="361"/>
      <c r="G81" s="361"/>
      <c r="H81" s="362"/>
      <c r="J81" s="95" t="s">
        <v>88</v>
      </c>
      <c r="K81" s="360">
        <f ca="1">ROUNDUP(L86/(VLOOKUP(1,tblRPECoefficientWithoutColumnHeaders,2,0)*M86^2+VLOOKUP(2,tblRPECoefficientWithoutColumnHeaders,2,0)*M86+VLOOKUP(3,tblRPECoefficientWithoutColumnHeaders,2,0)),0)</f>
        <v>0</v>
      </c>
      <c r="L81" s="361"/>
      <c r="M81" s="361"/>
      <c r="N81" s="362"/>
      <c r="P81" s="95" t="s">
        <v>88</v>
      </c>
      <c r="Q81" s="360">
        <f ca="1">ROUNDUP(R86/(VLOOKUP(1,tblRPECoefficientWithoutColumnHeaders,2,0)*S86^2+VLOOKUP(2,tblRPECoefficientWithoutColumnHeaders,2,0)*S86+VLOOKUP(3,tblRPECoefficientWithoutColumnHeaders,2,0)),0)</f>
        <v>0</v>
      </c>
      <c r="R81" s="361"/>
      <c r="S81" s="361"/>
      <c r="T81" s="362"/>
    </row>
    <row r="82" spans="2:20" ht="60" customHeight="1" x14ac:dyDescent="0.25">
      <c r="B82" s="359"/>
      <c r="D82" s="96" t="s">
        <v>89</v>
      </c>
      <c r="E82" s="363">
        <f ca="1">IF(ISNUMBER(E86),ROUNDUP((1-(E86/(VLOOKUP(1,tblRPECoefficientWithoutColumnHeaders,2,0)*H86^2+VLOOKUP(2,tblRPECoefficientWithoutColumnHeaders,2,0)*H86+VLOOKUP(3,tblRPECoefficientWithoutColumnHeaders,2,0)))/E81)*100,1),0)</f>
        <v>0</v>
      </c>
      <c r="F82" s="364"/>
      <c r="G82" s="364"/>
      <c r="H82" s="365"/>
      <c r="J82" s="96" t="s">
        <v>89</v>
      </c>
      <c r="K82" s="363">
        <f ca="1">IF(ISNUMBER(K86),ROUNDUP((1-(K86/(VLOOKUP(1,tblRPECoefficientWithoutColumnHeaders,2,0)*N86^2+VLOOKUP(2,tblRPECoefficientWithoutColumnHeaders,2,0)*N86+VLOOKUP(3,tblRPECoefficientWithoutColumnHeaders,2,0)))/K81)*100,1),0)</f>
        <v>0</v>
      </c>
      <c r="L82" s="364"/>
      <c r="M82" s="364"/>
      <c r="N82" s="365"/>
      <c r="P82" s="96" t="s">
        <v>89</v>
      </c>
      <c r="Q82" s="363">
        <f ca="1">IF(ISNUMBER(Q86),ROUNDUP((1-(Q86/(VLOOKUP(1,tblRPECoefficientWithoutColumnHeaders,2,0)*T86^2+VLOOKUP(2,tblRPECoefficientWithoutColumnHeaders,2,0)*T86+VLOOKUP(3,tblRPECoefficientWithoutColumnHeaders,2,0)))/Q81)*100,1),0)</f>
        <v>0</v>
      </c>
      <c r="R82" s="364"/>
      <c r="S82" s="364"/>
      <c r="T82" s="365"/>
    </row>
    <row r="83" spans="2:20" ht="60" customHeight="1" x14ac:dyDescent="0.25">
      <c r="B83" s="359"/>
      <c r="D83" s="96" t="s">
        <v>90</v>
      </c>
      <c r="E83" s="363">
        <f>IF(COUNT(H72:H80)&gt;0,AVERAGEIF(H72:H80,"&gt;0"),0)</f>
        <v>0</v>
      </c>
      <c r="F83" s="364"/>
      <c r="G83" s="364"/>
      <c r="H83" s="365"/>
      <c r="J83" s="96" t="s">
        <v>90</v>
      </c>
      <c r="K83" s="363">
        <f>IF(COUNT(N72:N80)&gt;0,AVERAGEIF(N72:N80,"&gt;0"),0)</f>
        <v>0</v>
      </c>
      <c r="L83" s="364"/>
      <c r="M83" s="364"/>
      <c r="N83" s="365"/>
      <c r="P83" s="96" t="s">
        <v>90</v>
      </c>
      <c r="Q83" s="363">
        <f>IF(COUNT(T72:T80)&gt;0,AVERAGEIF(T72:T80,"&gt;0"),0)</f>
        <v>0</v>
      </c>
      <c r="R83" s="364"/>
      <c r="S83" s="364"/>
      <c r="T83" s="365"/>
    </row>
    <row r="84" spans="2:20" ht="60" customHeight="1" x14ac:dyDescent="0.25">
      <c r="B84" s="359"/>
      <c r="D84" s="96" t="s">
        <v>59</v>
      </c>
      <c r="E84" s="366">
        <f>SUM(F72:F80)</f>
        <v>0</v>
      </c>
      <c r="F84" s="367"/>
      <c r="G84" s="367"/>
      <c r="H84" s="368"/>
      <c r="J84" s="96" t="s">
        <v>59</v>
      </c>
      <c r="K84" s="366">
        <f>SUM(L72:L80)</f>
        <v>0</v>
      </c>
      <c r="L84" s="367"/>
      <c r="M84" s="367"/>
      <c r="N84" s="368"/>
      <c r="P84" s="96" t="s">
        <v>59</v>
      </c>
      <c r="Q84" s="366">
        <f>SUM(R72:R80)</f>
        <v>0</v>
      </c>
      <c r="R84" s="367"/>
      <c r="S84" s="367"/>
      <c r="T84" s="368"/>
    </row>
    <row r="85" spans="2:20" ht="60" customHeight="1" x14ac:dyDescent="0.25">
      <c r="B85" s="359"/>
      <c r="D85" s="97" t="s">
        <v>60</v>
      </c>
      <c r="E85" s="369">
        <f>SUM(PRODUCT(E72:F72),PRODUCT(E73:F73),PRODUCT(E74:F74),PRODUCT(E75:F75),PRODUCT(E76:F76),PRODUCT(E77:F77),PRODUCT(E78:F78),PRODUCT(E79:F79),PRODUCT(E80:F80))</f>
        <v>0</v>
      </c>
      <c r="F85" s="370"/>
      <c r="G85" s="370"/>
      <c r="H85" s="371"/>
      <c r="J85" s="97" t="s">
        <v>60</v>
      </c>
      <c r="K85" s="369">
        <f>SUM(PRODUCT(K72:L72),PRODUCT(K73:L73),PRODUCT(K74:L74),PRODUCT(K75:L75),PRODUCT(K76:L76),PRODUCT(K77:L77),PRODUCT(K78:L78),PRODUCT(K79:L79),PRODUCT(K80:L80))</f>
        <v>0</v>
      </c>
      <c r="L85" s="370"/>
      <c r="M85" s="370"/>
      <c r="N85" s="371"/>
      <c r="P85" s="97" t="s">
        <v>60</v>
      </c>
      <c r="Q85" s="369">
        <f>SUM(PRODUCT(Q72:R72),PRODUCT(Q73:R73),PRODUCT(Q74:R74),PRODUCT(Q75:R75),PRODUCT(Q76:R76),PRODUCT(Q77:R77),PRODUCT(Q78:R78),PRODUCT(Q79:R79),PRODUCT(Q80:R80))</f>
        <v>0</v>
      </c>
      <c r="R85" s="370"/>
      <c r="S85" s="370"/>
      <c r="T85" s="371"/>
    </row>
    <row r="86" spans="2:20" ht="39.950000000000003" customHeight="1" x14ac:dyDescent="0.25">
      <c r="B86" s="359"/>
      <c r="D86" s="98"/>
      <c r="E86" s="99" t="str">
        <f ca="1">OFFSET(E71,COUNT(E72:E80),0)</f>
        <v>WEIGHT</v>
      </c>
      <c r="F86" s="100">
        <f ca="1">IF(COUNT(E72:E80)&gt;0,OFFSET(E71,MATCH(MAX(E72:E80),E72:E80,0),0),0)</f>
        <v>0</v>
      </c>
      <c r="G86" s="100">
        <f ca="1">IF(COUNT(E72:E80)&gt;0,OFFSET(F71,MATCH(MAX(E72:E80),E72:E80,0),0)+(10-OFFSET(G71,MATCH(MAX(E72:E80),E72:E80,0),0)),0)</f>
        <v>0</v>
      </c>
      <c r="H86" s="101">
        <f ca="1">IF(COUNT(E72:E80)&gt;0,OFFSET(F71,COUNT(E72:E80),0)+(10-(OFFSET(G71,COUNT(E72:E80),0))),0)</f>
        <v>0</v>
      </c>
      <c r="J86" s="98"/>
      <c r="K86" s="99" t="str">
        <f ca="1">OFFSET(K71,COUNT(K72:K80),0)</f>
        <v>WEIGHT</v>
      </c>
      <c r="L86" s="100">
        <f ca="1">IF(COUNT(K72:K80)&gt;0,OFFSET(K71,MATCH(MAX(K72:K80),K72:K80,0),0),0)</f>
        <v>0</v>
      </c>
      <c r="M86" s="100">
        <f ca="1">IF(COUNT(K72:K80)&gt;0,OFFSET(L71,MATCH(MAX(K72:K80),K72:K80,0),0)+(10-OFFSET(M71,MATCH(MAX(K72:K80),K72:K80,0),0)),0)</f>
        <v>0</v>
      </c>
      <c r="N86" s="101">
        <f ca="1">IF(COUNT(K72:K80)&gt;0,OFFSET(L71,COUNT(K72:K80),0)+(10-(OFFSET(M71,COUNT(K72:K80),0))),0)</f>
        <v>0</v>
      </c>
      <c r="P86" s="98"/>
      <c r="Q86" s="99" t="str">
        <f ca="1">OFFSET(Q71,COUNT(Q72:Q80),0)</f>
        <v>WEIGHT</v>
      </c>
      <c r="R86" s="100">
        <f ca="1">IF(COUNT(Q72:Q80)&gt;0,OFFSET(Q71,MATCH(MAX(Q72:Q80),Q72:Q80,0),0),0)</f>
        <v>0</v>
      </c>
      <c r="S86" s="100">
        <f ca="1">IF(COUNT(Q72:Q80)&gt;0,OFFSET(R71,MATCH(MAX(Q72:Q80),Q72:Q80,0),0)+(10-OFFSET(S71,MATCH(MAX(Q72:Q80),Q72:Q80,0),0)),0)</f>
        <v>0</v>
      </c>
      <c r="T86" s="101">
        <f ca="1">IF(COUNT(Q72:Q80)&gt;0,OFFSET(R71,COUNT(Q72:Q80),0)+(10-(OFFSET(S71,COUNT(Q72:Q80),0))),0)</f>
        <v>0</v>
      </c>
    </row>
    <row r="87" spans="2:20" ht="15.75" x14ac:dyDescent="0.25"/>
    <row r="88" spans="2:20" ht="15.75" hidden="1" x14ac:dyDescent="0.25"/>
    <row r="89" spans="2:20" ht="15.75" hidden="1" x14ac:dyDescent="0.25"/>
    <row r="90" spans="2:20" ht="80.099999999999994" customHeight="1" x14ac:dyDescent="0.25">
      <c r="B90" s="359" t="s">
        <v>171</v>
      </c>
      <c r="D90" s="391">
        <v>1</v>
      </c>
      <c r="E90" s="391"/>
      <c r="F90" s="391"/>
      <c r="G90" s="391"/>
      <c r="H90" s="391"/>
      <c r="J90" s="391">
        <v>2</v>
      </c>
      <c r="K90" s="391"/>
      <c r="L90" s="391"/>
      <c r="M90" s="391"/>
      <c r="N90" s="391"/>
      <c r="P90" s="391">
        <v>3</v>
      </c>
      <c r="Q90" s="391"/>
      <c r="R90" s="391"/>
      <c r="S90" s="391"/>
      <c r="T90" s="391"/>
    </row>
    <row r="91" spans="2:20" ht="80.099999999999994" customHeight="1" x14ac:dyDescent="0.25">
      <c r="B91" s="359"/>
    </row>
    <row r="92" spans="2:20" ht="80.099999999999994" customHeight="1" x14ac:dyDescent="0.25">
      <c r="B92" s="359"/>
      <c r="D92" s="376" t="str">
        <f>PROGRAM!AC4</f>
        <v>Conditioning</v>
      </c>
      <c r="E92" s="377"/>
      <c r="F92" s="377"/>
      <c r="G92" s="377"/>
      <c r="H92" s="378"/>
      <c r="J92" s="376" t="str">
        <f>PROGRAM!AD4</f>
        <v>Upper back work</v>
      </c>
      <c r="K92" s="377"/>
      <c r="L92" s="377"/>
      <c r="M92" s="377"/>
      <c r="N92" s="378"/>
      <c r="P92" s="376" t="str">
        <f>PROGRAM!AE4</f>
        <v>Ab work</v>
      </c>
      <c r="Q92" s="377"/>
      <c r="R92" s="377"/>
      <c r="S92" s="377"/>
      <c r="T92" s="378"/>
    </row>
    <row r="93" spans="2:20" ht="80.099999999999994" customHeight="1" x14ac:dyDescent="0.25">
      <c r="B93" s="359"/>
      <c r="D93" s="72" t="s">
        <v>79</v>
      </c>
      <c r="E93" s="407" t="str">
        <f>PROGRAM!AC7</f>
        <v>30 min steady state @ RPE 6 1x/wk
20 minutes HIIT (20s sprint @ 10, 100s rest) 1x/wk</v>
      </c>
      <c r="F93" s="380"/>
      <c r="G93" s="380"/>
      <c r="H93" s="381"/>
      <c r="J93" s="72" t="s">
        <v>79</v>
      </c>
      <c r="K93" s="407" t="str">
        <f>PROGRAM!AD7</f>
        <v>8 minutes upper back work AMRAP</v>
      </c>
      <c r="L93" s="380"/>
      <c r="M93" s="380"/>
      <c r="N93" s="381"/>
      <c r="P93" s="72" t="s">
        <v>79</v>
      </c>
      <c r="Q93" s="407" t="str">
        <f>PROGRAM!AE7</f>
        <v>8 min ab work AMRAP</v>
      </c>
      <c r="R93" s="380"/>
      <c r="S93" s="380"/>
      <c r="T93" s="381"/>
    </row>
    <row r="94" spans="2:20" ht="80.099999999999994" customHeight="1" x14ac:dyDescent="0.25">
      <c r="B94" s="359"/>
      <c r="D94" s="73" t="s">
        <v>198</v>
      </c>
      <c r="E94" s="409" t="e">
        <f>[1]PROGRAM!AD283</f>
        <v>#REF!</v>
      </c>
      <c r="F94" s="383"/>
      <c r="G94" s="383"/>
      <c r="H94" s="384"/>
      <c r="J94" s="73" t="s">
        <v>198</v>
      </c>
      <c r="K94" s="409" t="e">
        <f>[1]PROGRAM!AM283</f>
        <v>#REF!</v>
      </c>
      <c r="L94" s="383"/>
      <c r="M94" s="383"/>
      <c r="N94" s="384"/>
      <c r="P94" s="73" t="s">
        <v>198</v>
      </c>
      <c r="Q94" s="409" t="e">
        <f>[1]PROGRAM!AA283</f>
        <v>#REF!</v>
      </c>
      <c r="R94" s="383"/>
      <c r="S94" s="383"/>
      <c r="T94" s="384"/>
    </row>
    <row r="95" spans="2:20" ht="80.099999999999994" customHeight="1" x14ac:dyDescent="0.25">
      <c r="B95" s="359"/>
      <c r="D95" s="74"/>
      <c r="E95" s="408" t="e">
        <f>[1]PROGRAM!AE283</f>
        <v>#REF!</v>
      </c>
      <c r="F95" s="386"/>
      <c r="G95" s="386"/>
      <c r="H95" s="387"/>
      <c r="J95" s="74"/>
      <c r="K95" s="408"/>
      <c r="L95" s="386"/>
      <c r="M95" s="386"/>
      <c r="N95" s="387"/>
      <c r="P95" s="74"/>
      <c r="Q95" s="385"/>
      <c r="R95" s="386"/>
      <c r="S95" s="386"/>
      <c r="T95" s="387"/>
    </row>
    <row r="96" spans="2:20" ht="80.099999999999994" customHeight="1" x14ac:dyDescent="0.25">
      <c r="B96" s="359"/>
    </row>
    <row r="97" spans="2:8" ht="80.099999999999994" customHeight="1" x14ac:dyDescent="0.25">
      <c r="B97" s="359"/>
    </row>
    <row r="98" spans="2:8" ht="80.099999999999994" customHeight="1" x14ac:dyDescent="0.25">
      <c r="B98" s="359"/>
      <c r="D98" s="376" t="str">
        <f>PROGRAM!AF4</f>
        <v>Arm Work</v>
      </c>
      <c r="E98" s="377"/>
      <c r="F98" s="377"/>
      <c r="G98" s="377"/>
      <c r="H98" s="378"/>
    </row>
    <row r="99" spans="2:8" ht="80.099999999999994" customHeight="1" x14ac:dyDescent="0.25">
      <c r="B99" s="359"/>
      <c r="D99" s="72" t="s">
        <v>79</v>
      </c>
      <c r="E99" s="407" t="str">
        <f>PROGRAM!AF7</f>
        <v>4 sets of 12-15 reps @ RPE 8, triceps press downs 2x/wk
4 sets of 12-15 reps @ RPE 8, biceps curls 2x/wk</v>
      </c>
      <c r="F99" s="380"/>
      <c r="G99" s="380"/>
      <c r="H99" s="381"/>
    </row>
    <row r="100" spans="2:8" ht="80.099999999999994" customHeight="1" x14ac:dyDescent="0.25">
      <c r="B100" s="359"/>
      <c r="D100" s="73" t="s">
        <v>198</v>
      </c>
      <c r="E100" s="409" t="e">
        <f>[1]PROGRAM!AD13</f>
        <v>#REF!</v>
      </c>
      <c r="F100" s="383"/>
      <c r="G100" s="383"/>
      <c r="H100" s="384"/>
    </row>
    <row r="101" spans="2:8" ht="80.099999999999994" customHeight="1" x14ac:dyDescent="0.25">
      <c r="B101" s="359"/>
      <c r="D101" s="74"/>
      <c r="E101" s="408" t="e">
        <f>[1]PROGRAM!AE13</f>
        <v>#REF!</v>
      </c>
      <c r="F101" s="386"/>
      <c r="G101" s="386"/>
      <c r="H101" s="387"/>
    </row>
    <row r="102" spans="2:8" ht="15.95" hidden="1" customHeight="1" x14ac:dyDescent="0.25">
      <c r="B102" s="359"/>
    </row>
    <row r="103" spans="2:8" ht="15.95" hidden="1" customHeight="1" x14ac:dyDescent="0.25">
      <c r="B103" s="359"/>
    </row>
    <row r="104" spans="2:8" ht="15.95" hidden="1" customHeight="1" x14ac:dyDescent="0.25">
      <c r="B104" s="359"/>
    </row>
    <row r="105" spans="2:8" ht="15.95" hidden="1" customHeight="1" x14ac:dyDescent="0.25">
      <c r="B105" s="359"/>
    </row>
    <row r="106" spans="2:8" ht="15.95" hidden="1" customHeight="1" x14ac:dyDescent="0.25">
      <c r="B106" s="359"/>
    </row>
    <row r="107" spans="2:8" ht="15.95" hidden="1" customHeight="1" x14ac:dyDescent="0.25">
      <c r="B107" s="359"/>
    </row>
    <row r="108" spans="2:8" ht="15.95" hidden="1" customHeight="1" x14ac:dyDescent="0.25">
      <c r="B108" s="359"/>
    </row>
    <row r="109" spans="2:8" ht="15.95" hidden="1" customHeight="1" x14ac:dyDescent="0.25">
      <c r="B109" s="359"/>
    </row>
    <row r="110" spans="2:8" ht="15.95" hidden="1" customHeight="1" x14ac:dyDescent="0.25">
      <c r="B110" s="359"/>
    </row>
    <row r="111" spans="2:8" ht="15.95" hidden="1" customHeight="1" x14ac:dyDescent="0.25">
      <c r="B111" s="359"/>
    </row>
  </sheetData>
  <sheetProtection selectLockedCells="1"/>
  <mergeCells count="137">
    <mergeCell ref="E101:H101"/>
    <mergeCell ref="B90:B111"/>
    <mergeCell ref="E94:H94"/>
    <mergeCell ref="K94:N94"/>
    <mergeCell ref="Q94:T94"/>
    <mergeCell ref="E95:H95"/>
    <mergeCell ref="K95:N95"/>
    <mergeCell ref="Q95:T95"/>
    <mergeCell ref="D98:H98"/>
    <mergeCell ref="E99:H99"/>
    <mergeCell ref="E100:H100"/>
    <mergeCell ref="D90:H90"/>
    <mergeCell ref="J90:N90"/>
    <mergeCell ref="P90:T90"/>
    <mergeCell ref="D92:H92"/>
    <mergeCell ref="J92:N92"/>
    <mergeCell ref="P92:T92"/>
    <mergeCell ref="E93:H93"/>
    <mergeCell ref="K93:N93"/>
    <mergeCell ref="Q93:T93"/>
    <mergeCell ref="H1:T1"/>
    <mergeCell ref="B3:B14"/>
    <mergeCell ref="D4:E4"/>
    <mergeCell ref="I4:J4"/>
    <mergeCell ref="D5:E5"/>
    <mergeCell ref="I5:J5"/>
    <mergeCell ref="D6:E6"/>
    <mergeCell ref="I6:J6"/>
    <mergeCell ref="D7:E7"/>
    <mergeCell ref="I7:J7"/>
    <mergeCell ref="D11:E11"/>
    <mergeCell ref="I11:J11"/>
    <mergeCell ref="D12:E12"/>
    <mergeCell ref="I12:J12"/>
    <mergeCell ref="D13:E13"/>
    <mergeCell ref="I13:J13"/>
    <mergeCell ref="D8:E8"/>
    <mergeCell ref="I8:J8"/>
    <mergeCell ref="D9:E9"/>
    <mergeCell ref="I9:J9"/>
    <mergeCell ref="D10:E10"/>
    <mergeCell ref="I10:J10"/>
    <mergeCell ref="K20:N20"/>
    <mergeCell ref="Q20:T20"/>
    <mergeCell ref="E21:H21"/>
    <mergeCell ref="K21:N21"/>
    <mergeCell ref="Q21:T21"/>
    <mergeCell ref="E22:H22"/>
    <mergeCell ref="K22:N22"/>
    <mergeCell ref="Q22:T22"/>
    <mergeCell ref="D14:E14"/>
    <mergeCell ref="I14:J14"/>
    <mergeCell ref="D17:H17"/>
    <mergeCell ref="J17:N17"/>
    <mergeCell ref="P17:T17"/>
    <mergeCell ref="D19:H19"/>
    <mergeCell ref="J19:N19"/>
    <mergeCell ref="P19:T19"/>
    <mergeCell ref="E20:H20"/>
    <mergeCell ref="E36:H36"/>
    <mergeCell ref="K36:N36"/>
    <mergeCell ref="Q36:T36"/>
    <mergeCell ref="E33:H33"/>
    <mergeCell ref="K33:N33"/>
    <mergeCell ref="Q33:T33"/>
    <mergeCell ref="E34:H34"/>
    <mergeCell ref="K34:N34"/>
    <mergeCell ref="Q34:T34"/>
    <mergeCell ref="B41:B62"/>
    <mergeCell ref="D41:H41"/>
    <mergeCell ref="J41:N41"/>
    <mergeCell ref="P41:T41"/>
    <mergeCell ref="D43:H43"/>
    <mergeCell ref="J43:N43"/>
    <mergeCell ref="P43:T43"/>
    <mergeCell ref="B17:B38"/>
    <mergeCell ref="E46:H46"/>
    <mergeCell ref="K46:N46"/>
    <mergeCell ref="Q46:T46"/>
    <mergeCell ref="E57:H57"/>
    <mergeCell ref="K57:N57"/>
    <mergeCell ref="Q57:T57"/>
    <mergeCell ref="E44:H44"/>
    <mergeCell ref="K44:N44"/>
    <mergeCell ref="Q44:T44"/>
    <mergeCell ref="E45:H45"/>
    <mergeCell ref="K45:N45"/>
    <mergeCell ref="Q45:T45"/>
    <mergeCell ref="E60:H60"/>
    <mergeCell ref="E35:H35"/>
    <mergeCell ref="K35:N35"/>
    <mergeCell ref="Q35:T35"/>
    <mergeCell ref="E58:H58"/>
    <mergeCell ref="K58:N58"/>
    <mergeCell ref="Q58:T58"/>
    <mergeCell ref="E59:H59"/>
    <mergeCell ref="K59:N59"/>
    <mergeCell ref="Q59:T59"/>
    <mergeCell ref="E37:H37"/>
    <mergeCell ref="K37:N37"/>
    <mergeCell ref="Q37:T37"/>
    <mergeCell ref="K60:N60"/>
    <mergeCell ref="Q60:T60"/>
    <mergeCell ref="E61:H61"/>
    <mergeCell ref="K61:N61"/>
    <mergeCell ref="Q61:T61"/>
    <mergeCell ref="Q85:T85"/>
    <mergeCell ref="E83:H83"/>
    <mergeCell ref="K83:N83"/>
    <mergeCell ref="Q83:T83"/>
    <mergeCell ref="E84:H84"/>
    <mergeCell ref="K84:N84"/>
    <mergeCell ref="Q84:T84"/>
    <mergeCell ref="B65:B86"/>
    <mergeCell ref="D65:H65"/>
    <mergeCell ref="J65:N65"/>
    <mergeCell ref="P65:T65"/>
    <mergeCell ref="D67:H67"/>
    <mergeCell ref="J67:N67"/>
    <mergeCell ref="P67:T67"/>
    <mergeCell ref="E68:H68"/>
    <mergeCell ref="K68:N68"/>
    <mergeCell ref="Q68:T68"/>
    <mergeCell ref="E81:H81"/>
    <mergeCell ref="K81:N81"/>
    <mergeCell ref="Q81:T81"/>
    <mergeCell ref="E82:H82"/>
    <mergeCell ref="K82:N82"/>
    <mergeCell ref="Q82:T82"/>
    <mergeCell ref="E69:H69"/>
    <mergeCell ref="K69:N69"/>
    <mergeCell ref="Q69:T69"/>
    <mergeCell ref="E70:H70"/>
    <mergeCell ref="K70:N70"/>
    <mergeCell ref="Q70:T70"/>
    <mergeCell ref="E85:H85"/>
    <mergeCell ref="K85:N85"/>
  </mergeCells>
  <conditionalFormatting sqref="E20:H22">
    <cfRule type="cellIs" dxfId="109" priority="41" operator="equal">
      <formula>0</formula>
    </cfRule>
  </conditionalFormatting>
  <conditionalFormatting sqref="K20:N22">
    <cfRule type="cellIs" dxfId="108" priority="40" operator="equal">
      <formula>0</formula>
    </cfRule>
  </conditionalFormatting>
  <conditionalFormatting sqref="Q20:T22">
    <cfRule type="cellIs" dxfId="107" priority="39" operator="equal">
      <formula>0</formula>
    </cfRule>
  </conditionalFormatting>
  <conditionalFormatting sqref="E44:H46">
    <cfRule type="cellIs" dxfId="106" priority="38" operator="equal">
      <formula>0</formula>
    </cfRule>
  </conditionalFormatting>
  <conditionalFormatting sqref="K44:N46">
    <cfRule type="cellIs" dxfId="105" priority="37" operator="equal">
      <formula>0</formula>
    </cfRule>
  </conditionalFormatting>
  <conditionalFormatting sqref="Q44:T46">
    <cfRule type="cellIs" dxfId="104" priority="36" operator="equal">
      <formula>0</formula>
    </cfRule>
  </conditionalFormatting>
  <conditionalFormatting sqref="E68:H70">
    <cfRule type="cellIs" dxfId="103" priority="35" operator="equal">
      <formula>0</formula>
    </cfRule>
  </conditionalFormatting>
  <conditionalFormatting sqref="K68:N70">
    <cfRule type="cellIs" dxfId="102" priority="34" operator="equal">
      <formula>0</formula>
    </cfRule>
  </conditionalFormatting>
  <conditionalFormatting sqref="E33:H37 K33:N37 Q33:T37 E57:H61 K57:N61 Q57:T61 E81:H85 K81:N85">
    <cfRule type="cellIs" dxfId="101" priority="33" operator="equal">
      <formula>0</formula>
    </cfRule>
  </conditionalFormatting>
  <conditionalFormatting sqref="U5:W12">
    <cfRule type="cellIs" dxfId="100" priority="31" operator="equal">
      <formula>0</formula>
    </cfRule>
  </conditionalFormatting>
  <conditionalFormatting sqref="U13:W14">
    <cfRule type="cellIs" dxfId="99" priority="29" operator="equal">
      <formula>0</formula>
    </cfRule>
  </conditionalFormatting>
  <conditionalFormatting sqref="Q68:T70">
    <cfRule type="cellIs" dxfId="98" priority="25" operator="equal">
      <formula>0</formula>
    </cfRule>
  </conditionalFormatting>
  <conditionalFormatting sqref="Q81:T85">
    <cfRule type="cellIs" dxfId="97" priority="24" operator="equal">
      <formula>0</formula>
    </cfRule>
  </conditionalFormatting>
  <conditionalFormatting sqref="F5:I5">
    <cfRule type="cellIs" dxfId="96" priority="9" operator="equal">
      <formula>0</formula>
    </cfRule>
  </conditionalFormatting>
  <conditionalFormatting sqref="F6:I13">
    <cfRule type="cellIs" dxfId="95" priority="7" operator="equal">
      <formula>0</formula>
    </cfRule>
  </conditionalFormatting>
  <conditionalFormatting sqref="F5:I5">
    <cfRule type="expression" dxfId="94" priority="8">
      <formula>ISERROR(F5)</formula>
    </cfRule>
  </conditionalFormatting>
  <conditionalFormatting sqref="F6:I13">
    <cfRule type="expression" dxfId="93" priority="6">
      <formula>ISERROR(F6)</formula>
    </cfRule>
  </conditionalFormatting>
  <conditionalFormatting sqref="F14:J14">
    <cfRule type="cellIs" dxfId="92" priority="5" operator="equal">
      <formula>0</formula>
    </cfRule>
  </conditionalFormatting>
  <conditionalFormatting sqref="E93:H95">
    <cfRule type="cellIs" dxfId="91" priority="4" operator="equal">
      <formula>0</formula>
    </cfRule>
  </conditionalFormatting>
  <conditionalFormatting sqref="K93:N95">
    <cfRule type="cellIs" dxfId="90" priority="3" operator="equal">
      <formula>0</formula>
    </cfRule>
  </conditionalFormatting>
  <conditionalFormatting sqref="Q93:T95">
    <cfRule type="cellIs" dxfId="89" priority="2" operator="equal">
      <formula>0</formula>
    </cfRule>
  </conditionalFormatting>
  <conditionalFormatting sqref="E99:H101">
    <cfRule type="cellIs" dxfId="88" priority="1" operator="equal">
      <formula>0</formula>
    </cfRule>
  </conditionalFormatting>
  <dataValidations count="4">
    <dataValidation type="whole" operator="greaterThanOrEqual" allowBlank="1" showInputMessage="1" showErrorMessage="1" errorTitle="Invalid Entry" error="Enter pounds (lbs) as a whole number." prompt="Enter pounds (lbs) as a whole number." sqref="E24:E32 K72:K80 K24:K32 Q24:Q32 E48:E56 K48:K56 Q48:Q56 E72:E80 Q72:Q80">
      <formula1>0</formula1>
    </dataValidation>
    <dataValidation type="whole" operator="greaterThanOrEqual" allowBlank="1" showInputMessage="1" showErrorMessage="1" errorTitle="Invalid Entry" error="Enter number of reps as a whole number." prompt="Enter number of reps as a whole number." sqref="F24:F32 L72:L80 L24:L32 R24:R32 F48:F56 L48:L56 R48:R56 F72:F80 R72:R80">
      <formula1>0</formula1>
    </dataValidation>
    <dataValidation type="whole" operator="greaterThanOrEqual" allowBlank="1" showInputMessage="1" showErrorMessage="1" errorTitle="Invalid Entry" error="Enter RPE as a whole number." prompt="Enter RPE as a whole number." sqref="G24:G32 M72:M80 M24:M32 S24:S32 G48:G56 M48:M56 S48:S56 G72:G80 S72:S80">
      <formula1>0</formula1>
    </dataValidation>
    <dataValidation type="list" allowBlank="1" showInputMessage="1" showErrorMessage="1" sqref="D5:D13">
      <formula1>listExerciseType</formula1>
    </dataValidation>
  </dataValidations>
  <printOptions horizontalCentered="1"/>
  <pageMargins left="0.25" right="0.25" top="0.25" bottom="0.25" header="0" footer="0"/>
  <pageSetup scale="30" orientation="landscape" r:id="rId1"/>
  <rowBreaks count="3" manualBreakCount="3">
    <brk id="15" max="20" man="1"/>
    <brk id="39" max="20" man="1"/>
    <brk id="63" max="2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800F20"/>
  </sheetPr>
  <dimension ref="A1:X111"/>
  <sheetViews>
    <sheetView showGridLines="0" showRowColHeaders="0" zoomScale="60" zoomScaleNormal="60" zoomScaleSheetLayoutView="80" workbookViewId="0">
      <selection activeCell="P19" sqref="P19:T19"/>
    </sheetView>
  </sheetViews>
  <sheetFormatPr defaultColWidth="10.875" defaultRowHeight="15.95" customHeight="1" zeroHeight="1" x14ac:dyDescent="0.25"/>
  <cols>
    <col min="1" max="1" width="2.875" customWidth="1"/>
    <col min="2" max="2" width="20.875" customWidth="1"/>
    <col min="3" max="3" width="2.875" customWidth="1"/>
    <col min="4" max="4" width="25.875" customWidth="1"/>
    <col min="5" max="8" width="20.875" customWidth="1"/>
    <col min="9" max="9" width="5.875" customWidth="1"/>
    <col min="10" max="10" width="25.875" customWidth="1"/>
    <col min="11" max="14" width="20.875" customWidth="1"/>
    <col min="15" max="15" width="5.875" customWidth="1"/>
    <col min="16" max="16" width="25.875" customWidth="1"/>
    <col min="17" max="20" width="20.875" customWidth="1"/>
    <col min="21" max="21" width="2.875" customWidth="1"/>
  </cols>
  <sheetData>
    <row r="1" spans="1:24" ht="200.1" customHeight="1" x14ac:dyDescent="0.25">
      <c r="A1" s="128"/>
      <c r="B1" s="128"/>
      <c r="C1" s="128"/>
      <c r="D1" s="128"/>
      <c r="F1" s="102"/>
      <c r="H1" s="400">
        <v>4</v>
      </c>
      <c r="I1" s="400"/>
      <c r="J1" s="400"/>
      <c r="K1" s="400"/>
      <c r="L1" s="400"/>
      <c r="M1" s="400"/>
      <c r="N1" s="400"/>
      <c r="O1" s="400"/>
      <c r="P1" s="400"/>
      <c r="Q1" s="400"/>
      <c r="R1" s="400"/>
      <c r="S1" s="400"/>
      <c r="T1" s="400"/>
      <c r="U1" s="69"/>
    </row>
    <row r="2" spans="1:24" ht="15" customHeight="1" x14ac:dyDescent="0.25">
      <c r="A2" s="128"/>
      <c r="B2" s="128"/>
      <c r="C2" s="128"/>
      <c r="D2" s="128"/>
      <c r="E2" s="128"/>
      <c r="F2" s="128"/>
      <c r="G2" s="69"/>
      <c r="H2" s="69"/>
      <c r="I2" s="69"/>
      <c r="J2" s="69"/>
      <c r="K2" s="69"/>
      <c r="L2" s="69"/>
      <c r="M2" s="69"/>
      <c r="N2" s="69"/>
      <c r="O2" s="69"/>
      <c r="P2" s="69"/>
      <c r="Q2" s="69"/>
      <c r="R2" s="69"/>
      <c r="S2" s="69"/>
      <c r="T2" s="69"/>
      <c r="U2" s="69"/>
    </row>
    <row r="3" spans="1:24" ht="60" customHeight="1" x14ac:dyDescent="0.25">
      <c r="A3" s="128"/>
      <c r="B3" s="388">
        <f>H1</f>
        <v>4</v>
      </c>
      <c r="C3" s="128"/>
      <c r="D3" s="122" t="s">
        <v>97</v>
      </c>
      <c r="E3" s="123"/>
      <c r="F3" s="123"/>
      <c r="G3" s="123"/>
      <c r="H3" s="123"/>
      <c r="I3" s="123"/>
      <c r="J3" s="103"/>
      <c r="K3" s="124"/>
      <c r="L3" s="124"/>
      <c r="M3" s="124"/>
      <c r="N3" s="124"/>
      <c r="O3" s="124"/>
      <c r="P3" s="124"/>
      <c r="Q3" s="124"/>
      <c r="R3" s="124"/>
      <c r="S3" s="124"/>
      <c r="T3" s="124"/>
      <c r="U3" s="69"/>
      <c r="V3" s="69"/>
      <c r="W3" s="69"/>
      <c r="X3" s="69"/>
    </row>
    <row r="4" spans="1:24" ht="60" customHeight="1" x14ac:dyDescent="0.25">
      <c r="A4" s="128"/>
      <c r="B4" s="388"/>
      <c r="C4" s="128"/>
      <c r="D4" s="401" t="s">
        <v>96</v>
      </c>
      <c r="E4" s="402"/>
      <c r="F4" s="131" t="s">
        <v>60</v>
      </c>
      <c r="G4" s="131" t="s">
        <v>59</v>
      </c>
      <c r="H4" s="134" t="s">
        <v>90</v>
      </c>
      <c r="I4" s="372" t="s">
        <v>88</v>
      </c>
      <c r="J4" s="373"/>
      <c r="K4" s="124"/>
      <c r="L4" s="124"/>
      <c r="M4" s="124"/>
      <c r="N4" s="124"/>
      <c r="O4" s="124"/>
      <c r="P4" s="124"/>
      <c r="Q4" s="124"/>
      <c r="R4" s="124"/>
      <c r="S4" s="124"/>
      <c r="T4" s="124"/>
      <c r="U4" s="69"/>
      <c r="V4" s="69"/>
      <c r="W4" s="69"/>
      <c r="X4" s="69"/>
    </row>
    <row r="5" spans="1:24" ht="50.1" customHeight="1" x14ac:dyDescent="0.25">
      <c r="A5" s="128"/>
      <c r="B5" s="388"/>
      <c r="C5" s="128"/>
      <c r="D5" s="403" t="s">
        <v>15</v>
      </c>
      <c r="E5" s="404"/>
      <c r="F5" s="67">
        <f ca="1">IF(AND($D5=$D$19,$E$33&lt;&gt;0),VLOOKUP(F$4,$D$33:$H$37,2,0),0)
+IF(AND($D5=$J$19,$K$33&lt;&gt;0),VLOOKUP(F$4,$J$33:$N$37,2,0),0)
+IF(AND($D5=$P$19,$Q$33&lt;&gt;0),VLOOKUP(F$4,$P$33:$T$37,2,0),0)
+IF(AND($D5=$D$43,$E$57&lt;&gt;0),VLOOKUP(F$4,$D$57:$H$61,2,0),0)
+IF(AND($D5=$J$43,$K$57&lt;&gt;0),VLOOKUP(F$4,$J$57:$N$61,2,0),0)
+IF(AND($D5=$P$43,$Q$57&lt;&gt;0),VLOOKUP(F$4,$P$57:$T$61,2,0),0)
+IF(AND($D5=$D$67,$E$81&lt;&gt;0),VLOOKUP(F$4,$D$81:$H$85,2,0),0)
+IF(AND($D5=$J$67,$K$81&lt;&gt;0),VLOOKUP(F$4,$J$81:$N$85,2,0),0)
+IF(AND($D5=$P$67,$Q$81&lt;&gt;0),VLOOKUP(F$4,$P$81:$T$85,2,0),0)</f>
        <v>0</v>
      </c>
      <c r="G5" s="68">
        <f t="shared" ref="G5:I13" ca="1" si="0">IF(AND($D5=$D$19,$E$33&lt;&gt;0),VLOOKUP(G$4,$D$33:$H$37,2,0),0)
+IF(AND($D5=$J$19,$K$33&lt;&gt;0),VLOOKUP(G$4,$J$33:$N$37,2,0),0)
+IF(AND($D5=$P$19,$Q$33&lt;&gt;0),VLOOKUP(G$4,$P$33:$T$37,2,0),0)
+IF(AND($D5=$D$43,$E$57&lt;&gt;0),VLOOKUP(G$4,$D$57:$H$61,2,0),0)
+IF(AND($D5=$J$43,$K$57&lt;&gt;0),VLOOKUP(G$4,$J$57:$N$61,2,0),0)
+IF(AND($D5=$P$43,$Q$57&lt;&gt;0),VLOOKUP(G$4,$P$57:$T$61,2,0),0)
+IF(AND($D5=$D$67,$E$81&lt;&gt;0),VLOOKUP(G$4,$D$81:$H$85,2,0),0)
+IF(AND($D5=$J$67,$K$81&lt;&gt;0),VLOOKUP(G$4,$J$81:$N$85,2,0),0)
+IF(AND($D5=$P$67,$Q$81&lt;&gt;0),VLOOKUP(G$4,$P$81:$T$85,2,0),0)</f>
        <v>0</v>
      </c>
      <c r="H5" s="168">
        <f t="shared" ca="1" si="0"/>
        <v>0</v>
      </c>
      <c r="I5" s="374">
        <f ca="1">IF(AND($D5=$D$19,$E$33&lt;&gt;0),VLOOKUP(I$4,$D$33:$H$37,2,0),0)
+IF(AND($D5=$J$19,$K$33&lt;&gt;0),VLOOKUP(I$4,$J$33:$N$37,2,0),0)
+IF(AND($D5=$P$19,$Q$33&lt;&gt;0),VLOOKUP(I$4,$P$33:$T$37,2,0),0)
+IF(AND($D5=$D$43,$E$57&lt;&gt;0),VLOOKUP(I$4,$D$57:$H$61,2,0),0)
+IF(AND($D5=$J$43,$K$57&lt;&gt;0),VLOOKUP(I$4,$J$57:$N$61,2,0),0)
+IF(AND($D5=$P$43,$Q$57&lt;&gt;0),VLOOKUP(I$4,$P$57:$T$61,2,0),0)
+IF(AND($D5=$D$67,$E$81&lt;&gt;0),VLOOKUP(I$4,$D$81:$H$85,2,0),0)
+IF(AND($D5=$J$67,$K$81&lt;&gt;0),VLOOKUP(I$4,$J$81:$N$85,2,0),0)
+IF(AND($D5=$P$67,$Q$81&lt;&gt;0),VLOOKUP(I$4,$P$81:$T$85,2,0),0)</f>
        <v>0</v>
      </c>
      <c r="J5" s="375"/>
      <c r="K5" s="124"/>
      <c r="L5" s="124"/>
      <c r="M5" s="124"/>
      <c r="N5" s="124"/>
      <c r="O5" s="124"/>
      <c r="P5" s="124"/>
      <c r="Q5" s="130"/>
      <c r="R5" s="124"/>
      <c r="S5" s="124"/>
      <c r="T5" s="124"/>
      <c r="U5" s="69"/>
      <c r="V5" s="69"/>
      <c r="W5" s="69"/>
      <c r="X5" s="69"/>
    </row>
    <row r="6" spans="1:24" ht="50.1" customHeight="1" x14ac:dyDescent="0.25">
      <c r="A6" s="128"/>
      <c r="B6" s="388"/>
      <c r="C6" s="128"/>
      <c r="D6" s="403" t="s">
        <v>92</v>
      </c>
      <c r="E6" s="404"/>
      <c r="F6" s="67">
        <f t="shared" ref="F6:F13" ca="1" si="1">IF(AND($D6=$D$19,$E$33&lt;&gt;0),VLOOKUP(F$4,$D$33:$H$37,2,0),0)
+IF(AND($D6=$J$19,$K$33&lt;&gt;0),VLOOKUP(F$4,$J$33:$N$37,2,0),0)
+IF(AND($D6=$P$19,$Q$33&lt;&gt;0),VLOOKUP(F$4,$P$33:$T$37,2,0),0)
+IF(AND($D6=$D$43,$E$57&lt;&gt;0),VLOOKUP(F$4,$D$57:$H$61,2,0),0)
+IF(AND($D6=$J$43,$K$57&lt;&gt;0),VLOOKUP(F$4,$J$57:$N$61,2,0),0)
+IF(AND($D6=$P$43,$Q$57&lt;&gt;0),VLOOKUP(F$4,$P$57:$T$61,2,0),0)
+IF(AND($D6=$D$67,$E$81&lt;&gt;0),VLOOKUP(F$4,$D$81:$H$85,2,0),0)
+IF(AND($D6=$J$67,$K$81&lt;&gt;0),VLOOKUP(F$4,$J$81:$N$85,2,0),0)
+IF(AND($D6=$P$67,$Q$81&lt;&gt;0),VLOOKUP(F$4,$P$81:$T$85,2,0),0)</f>
        <v>0</v>
      </c>
      <c r="G6" s="68">
        <f t="shared" ca="1" si="0"/>
        <v>0</v>
      </c>
      <c r="H6" s="168">
        <f t="shared" ca="1" si="0"/>
        <v>0</v>
      </c>
      <c r="I6" s="374">
        <f t="shared" ca="1" si="0"/>
        <v>0</v>
      </c>
      <c r="J6" s="375"/>
      <c r="K6" s="124"/>
      <c r="L6" s="124"/>
      <c r="M6" s="124"/>
      <c r="N6" s="124"/>
      <c r="O6" s="124"/>
      <c r="P6" s="124"/>
      <c r="Q6" s="124"/>
      <c r="R6" s="124"/>
      <c r="S6" s="124"/>
      <c r="T6" s="124"/>
      <c r="U6" s="69"/>
      <c r="V6" s="69"/>
      <c r="W6" s="69"/>
      <c r="X6" s="69"/>
    </row>
    <row r="7" spans="1:24" ht="50.1" customHeight="1" x14ac:dyDescent="0.25">
      <c r="A7" s="128"/>
      <c r="B7" s="388"/>
      <c r="C7" s="128"/>
      <c r="D7" s="403" t="s">
        <v>16</v>
      </c>
      <c r="E7" s="404"/>
      <c r="F7" s="67">
        <f t="shared" ca="1" si="1"/>
        <v>0</v>
      </c>
      <c r="G7" s="68">
        <f t="shared" ca="1" si="0"/>
        <v>0</v>
      </c>
      <c r="H7" s="168">
        <f t="shared" ca="1" si="0"/>
        <v>0</v>
      </c>
      <c r="I7" s="374">
        <f t="shared" ca="1" si="0"/>
        <v>0</v>
      </c>
      <c r="J7" s="375"/>
      <c r="K7" s="124"/>
      <c r="L7" s="124"/>
      <c r="M7" s="124"/>
      <c r="N7" s="124"/>
      <c r="O7" s="124"/>
      <c r="P7" s="124"/>
      <c r="Q7" s="124"/>
      <c r="R7" s="124"/>
      <c r="S7" s="124"/>
      <c r="T7" s="124"/>
      <c r="U7" s="69"/>
      <c r="V7" s="69"/>
      <c r="W7" s="69"/>
      <c r="X7" s="69"/>
    </row>
    <row r="8" spans="1:24" ht="50.1" customHeight="1" x14ac:dyDescent="0.25">
      <c r="A8" s="128"/>
      <c r="B8" s="388"/>
      <c r="C8" s="128"/>
      <c r="D8" s="403" t="s">
        <v>5</v>
      </c>
      <c r="E8" s="404"/>
      <c r="F8" s="67">
        <f t="shared" ca="1" si="1"/>
        <v>0</v>
      </c>
      <c r="G8" s="68">
        <f t="shared" ca="1" si="0"/>
        <v>0</v>
      </c>
      <c r="H8" s="168">
        <f t="shared" ca="1" si="0"/>
        <v>0</v>
      </c>
      <c r="I8" s="374">
        <f t="shared" ca="1" si="0"/>
        <v>0</v>
      </c>
      <c r="J8" s="375"/>
      <c r="K8" s="124"/>
      <c r="L8" s="124"/>
      <c r="M8" s="124"/>
      <c r="N8" s="124"/>
      <c r="O8" s="124"/>
      <c r="P8" s="124"/>
      <c r="Q8" s="124"/>
      <c r="R8" s="124"/>
      <c r="S8" s="124"/>
      <c r="T8" s="124"/>
      <c r="U8" s="69"/>
      <c r="V8" s="69"/>
      <c r="W8" s="69"/>
      <c r="X8" s="69"/>
    </row>
    <row r="9" spans="1:24" ht="50.1" customHeight="1" x14ac:dyDescent="0.25">
      <c r="A9" s="128"/>
      <c r="B9" s="388"/>
      <c r="C9" s="128"/>
      <c r="D9" s="403" t="s">
        <v>81</v>
      </c>
      <c r="E9" s="404"/>
      <c r="F9" s="67">
        <f t="shared" ca="1" si="1"/>
        <v>0</v>
      </c>
      <c r="G9" s="68">
        <f t="shared" ca="1" si="0"/>
        <v>0</v>
      </c>
      <c r="H9" s="168">
        <f t="shared" ca="1" si="0"/>
        <v>0</v>
      </c>
      <c r="I9" s="374">
        <f t="shared" ca="1" si="0"/>
        <v>0</v>
      </c>
      <c r="J9" s="375"/>
      <c r="K9" s="124"/>
      <c r="L9" s="124"/>
      <c r="M9" s="124"/>
      <c r="N9" s="124"/>
      <c r="O9" s="124"/>
      <c r="P9" s="124"/>
      <c r="Q9" s="124"/>
      <c r="R9" s="124"/>
      <c r="S9" s="124"/>
      <c r="T9" s="124"/>
      <c r="U9" s="69"/>
      <c r="V9" s="69"/>
      <c r="W9" s="69"/>
      <c r="X9" s="69"/>
    </row>
    <row r="10" spans="1:24" ht="50.1" customHeight="1" x14ac:dyDescent="0.25">
      <c r="A10" s="128"/>
      <c r="B10" s="388"/>
      <c r="C10" s="128"/>
      <c r="D10" s="403" t="s">
        <v>82</v>
      </c>
      <c r="E10" s="404"/>
      <c r="F10" s="67">
        <f t="shared" ca="1" si="1"/>
        <v>0</v>
      </c>
      <c r="G10" s="68">
        <f t="shared" ca="1" si="0"/>
        <v>0</v>
      </c>
      <c r="H10" s="168">
        <f t="shared" ca="1" si="0"/>
        <v>0</v>
      </c>
      <c r="I10" s="374">
        <f t="shared" ca="1" si="0"/>
        <v>0</v>
      </c>
      <c r="J10" s="375"/>
      <c r="K10" s="124"/>
      <c r="L10" s="124"/>
      <c r="M10" s="124"/>
      <c r="N10" s="124"/>
      <c r="O10" s="124"/>
      <c r="P10" s="124"/>
      <c r="Q10" s="124"/>
      <c r="R10" s="124"/>
      <c r="S10" s="124"/>
      <c r="T10" s="124"/>
      <c r="U10" s="69"/>
      <c r="V10" s="69"/>
      <c r="W10" s="69"/>
      <c r="X10" s="69"/>
    </row>
    <row r="11" spans="1:24" ht="50.1" customHeight="1" x14ac:dyDescent="0.25">
      <c r="A11" s="128"/>
      <c r="B11" s="388"/>
      <c r="C11" s="128"/>
      <c r="D11" s="403" t="s">
        <v>93</v>
      </c>
      <c r="E11" s="404"/>
      <c r="F11" s="67">
        <f t="shared" ca="1" si="1"/>
        <v>0</v>
      </c>
      <c r="G11" s="68">
        <f t="shared" ca="1" si="0"/>
        <v>0</v>
      </c>
      <c r="H11" s="168">
        <f t="shared" ca="1" si="0"/>
        <v>0</v>
      </c>
      <c r="I11" s="374">
        <f t="shared" ca="1" si="0"/>
        <v>0</v>
      </c>
      <c r="J11" s="375"/>
      <c r="K11" s="124"/>
      <c r="L11" s="124"/>
      <c r="M11" s="124"/>
      <c r="N11" s="124"/>
      <c r="O11" s="124"/>
      <c r="P11" s="124"/>
      <c r="Q11" s="124"/>
      <c r="R11" s="124"/>
      <c r="S11" s="124"/>
      <c r="T11" s="124"/>
      <c r="U11" s="69"/>
      <c r="V11" s="69"/>
      <c r="W11" s="69"/>
      <c r="X11" s="69"/>
    </row>
    <row r="12" spans="1:24" ht="50.1" customHeight="1" x14ac:dyDescent="0.25">
      <c r="A12" s="128"/>
      <c r="B12" s="388"/>
      <c r="C12" s="128"/>
      <c r="D12" s="403" t="s">
        <v>83</v>
      </c>
      <c r="E12" s="404"/>
      <c r="F12" s="67">
        <f t="shared" ca="1" si="1"/>
        <v>0</v>
      </c>
      <c r="G12" s="68">
        <f t="shared" ca="1" si="0"/>
        <v>0</v>
      </c>
      <c r="H12" s="168">
        <f t="shared" ca="1" si="0"/>
        <v>0</v>
      </c>
      <c r="I12" s="374">
        <f t="shared" ca="1" si="0"/>
        <v>0</v>
      </c>
      <c r="J12" s="375"/>
      <c r="K12" s="124"/>
      <c r="L12" s="124"/>
      <c r="M12" s="124"/>
      <c r="N12" s="124"/>
      <c r="O12" s="124"/>
      <c r="P12" s="124"/>
      <c r="Q12" s="124"/>
      <c r="R12" s="124"/>
      <c r="S12" s="124"/>
      <c r="T12" s="124"/>
      <c r="U12" s="69"/>
      <c r="V12" s="69"/>
      <c r="W12" s="69"/>
      <c r="X12" s="69"/>
    </row>
    <row r="13" spans="1:24" ht="50.1" customHeight="1" thickBot="1" x14ac:dyDescent="0.3">
      <c r="A13" s="128"/>
      <c r="B13" s="388"/>
      <c r="C13" s="128"/>
      <c r="D13" s="405" t="s">
        <v>84</v>
      </c>
      <c r="E13" s="406"/>
      <c r="F13" s="67">
        <f t="shared" ca="1" si="1"/>
        <v>0</v>
      </c>
      <c r="G13" s="68">
        <f t="shared" ca="1" si="0"/>
        <v>0</v>
      </c>
      <c r="H13" s="168">
        <f t="shared" ca="1" si="0"/>
        <v>0</v>
      </c>
      <c r="I13" s="374">
        <f t="shared" ca="1" si="0"/>
        <v>0</v>
      </c>
      <c r="J13" s="375"/>
      <c r="K13" s="124"/>
      <c r="L13" s="124"/>
      <c r="M13" s="124"/>
      <c r="N13" s="124"/>
      <c r="O13" s="124"/>
      <c r="P13" s="124"/>
      <c r="Q13" s="124"/>
      <c r="R13" s="124"/>
      <c r="S13" s="124"/>
      <c r="T13" s="124"/>
      <c r="U13" s="69"/>
      <c r="V13" s="69"/>
      <c r="W13" s="69"/>
      <c r="X13" s="69"/>
    </row>
    <row r="14" spans="1:24" ht="50.1" customHeight="1" thickTop="1" x14ac:dyDescent="0.25">
      <c r="A14" s="128"/>
      <c r="B14" s="388"/>
      <c r="C14" s="128"/>
      <c r="D14" s="389" t="s">
        <v>94</v>
      </c>
      <c r="E14" s="390"/>
      <c r="F14" s="70">
        <f ca="1">SUMIF(F5:F13,"&lt;&gt;#N/A")</f>
        <v>0</v>
      </c>
      <c r="G14" s="71">
        <f ca="1">SUMIF(G5:G13,"&lt;&gt;#N/A")</f>
        <v>0</v>
      </c>
      <c r="H14" s="133">
        <f ca="1">SUMIF(H5:H13,"&lt;&gt;#N/A")</f>
        <v>0</v>
      </c>
      <c r="I14" s="398">
        <f ca="1">SUMIF(I5:I13,"&lt;&gt;#N/A")</f>
        <v>0</v>
      </c>
      <c r="J14" s="399"/>
      <c r="K14" s="124"/>
      <c r="L14" s="124"/>
      <c r="M14" s="124"/>
      <c r="N14" s="124"/>
      <c r="O14" s="124"/>
      <c r="P14" s="124"/>
      <c r="Q14" s="124"/>
      <c r="R14" s="124"/>
      <c r="S14" s="124"/>
      <c r="T14" s="124"/>
      <c r="U14" s="69"/>
      <c r="V14" s="69"/>
      <c r="W14" s="69"/>
      <c r="X14" s="69"/>
    </row>
    <row r="15" spans="1:24" ht="15" customHeight="1" x14ac:dyDescent="0.25">
      <c r="A15" s="128"/>
      <c r="B15" s="128"/>
      <c r="C15" s="128"/>
      <c r="D15" s="128"/>
      <c r="E15" s="128"/>
      <c r="F15" s="128"/>
      <c r="G15" s="69"/>
      <c r="H15" s="69"/>
      <c r="I15" s="69"/>
      <c r="J15" s="69"/>
      <c r="K15" s="69"/>
      <c r="L15" s="69"/>
      <c r="M15" s="69"/>
      <c r="N15" s="69"/>
      <c r="O15" s="69"/>
      <c r="P15" s="69"/>
      <c r="Q15" s="69"/>
      <c r="R15" s="69"/>
      <c r="S15" s="69"/>
      <c r="T15" s="69"/>
      <c r="U15" s="69"/>
    </row>
    <row r="16" spans="1:24" ht="15.75" x14ac:dyDescent="0.25"/>
    <row r="17" spans="2:20" ht="80.099999999999994" customHeight="1" x14ac:dyDescent="0.25">
      <c r="B17" s="359">
        <v>1</v>
      </c>
      <c r="D17" s="391">
        <v>1</v>
      </c>
      <c r="E17" s="391"/>
      <c r="F17" s="391"/>
      <c r="G17" s="391"/>
      <c r="H17" s="391"/>
      <c r="J17" s="391">
        <v>2</v>
      </c>
      <c r="K17" s="391"/>
      <c r="L17" s="391"/>
      <c r="M17" s="391"/>
      <c r="N17" s="391"/>
      <c r="P17" s="391">
        <v>3</v>
      </c>
      <c r="Q17" s="391"/>
      <c r="R17" s="391"/>
      <c r="S17" s="391"/>
      <c r="T17" s="391"/>
    </row>
    <row r="18" spans="2:20" ht="15" customHeight="1" x14ac:dyDescent="0.25">
      <c r="B18" s="359"/>
    </row>
    <row r="19" spans="2:20" ht="80.099999999999994" customHeight="1" x14ac:dyDescent="0.25">
      <c r="B19" s="359"/>
      <c r="D19" s="376" t="str">
        <f>VLOOKUP($H$1,tblProgramSchedule,MATCH("DAY " &amp; $B17 &amp; " / EXERCISE " &amp; D17,tblProgramScheduleColumnHeaders,0),0)</f>
        <v>COMPETITION SQUAT</v>
      </c>
      <c r="E19" s="377"/>
      <c r="F19" s="377"/>
      <c r="G19" s="377"/>
      <c r="H19" s="378"/>
      <c r="J19" s="376" t="str">
        <f>VLOOKUP($H$1,tblProgramSchedule,MATCH("DAY " &amp; $B17 &amp; " / EXERCISE " &amp; J17,tblProgramScheduleColumnHeaders,0),0)</f>
        <v>COMPETITION PRESS</v>
      </c>
      <c r="K19" s="377"/>
      <c r="L19" s="377"/>
      <c r="M19" s="377"/>
      <c r="N19" s="378"/>
      <c r="P19" s="376" t="str">
        <f>VLOOKUP($H$1,tblProgramSchedule,MATCH("DAY " &amp; $B17 &amp; " / EXERCISE " &amp; P17,tblProgramScheduleColumnHeaders,0),0)</f>
        <v>SUPPLEMENTAL DEAD LIFT - METHOD 2</v>
      </c>
      <c r="Q19" s="377"/>
      <c r="R19" s="377"/>
      <c r="S19" s="377"/>
      <c r="T19" s="378"/>
    </row>
    <row r="20" spans="2:20" ht="50.1" customHeight="1" x14ac:dyDescent="0.25">
      <c r="B20" s="359"/>
      <c r="D20" s="72" t="s">
        <v>79</v>
      </c>
      <c r="E20" s="379" t="str">
        <f>VLOOKUP('WEEK 4'!$H$1,tblProgramExerciseDetails,MATCH(D19 &amp; " - " &amp; D20,tblProgramExerciseDetailsColumnHeaders,0),0)</f>
        <v>Squat with belt</v>
      </c>
      <c r="F20" s="380"/>
      <c r="G20" s="380"/>
      <c r="H20" s="381"/>
      <c r="J20" s="72" t="s">
        <v>79</v>
      </c>
      <c r="K20" s="379" t="str">
        <f>VLOOKUP('WEEK 4'!$H$1,tblProgramExerciseDetails,MATCH(J19 &amp; " - " &amp; J20,tblProgramExerciseDetailsColumnHeaders,0),0)</f>
        <v>Press with belt</v>
      </c>
      <c r="L20" s="380"/>
      <c r="M20" s="380"/>
      <c r="N20" s="381"/>
      <c r="P20" s="72" t="s">
        <v>79</v>
      </c>
      <c r="Q20" s="379" t="str">
        <f>VLOOKUP('WEEK 4'!$H$1,tblProgramExerciseDetails,MATCH(P19 &amp; " - " &amp; P20,tblProgramExerciseDetailsColumnHeaders,0),0)</f>
        <v>Pendlay Row</v>
      </c>
      <c r="R20" s="380"/>
      <c r="S20" s="380"/>
      <c r="T20" s="381"/>
    </row>
    <row r="21" spans="2:20" ht="50.1" customHeight="1" x14ac:dyDescent="0.25">
      <c r="B21" s="359"/>
      <c r="D21" s="73" t="s">
        <v>78</v>
      </c>
      <c r="E21" s="382" t="str">
        <f>VLOOKUP('WEEK 4'!$H$1,tblProgramExerciseDetails,MATCH(D19 &amp; " - " &amp; D21,tblProgramExerciseDetailsColumnHeaders,0),0)</f>
        <v>Max 4 min for sets at RPE over 7</v>
      </c>
      <c r="F21" s="383"/>
      <c r="G21" s="383"/>
      <c r="H21" s="384"/>
      <c r="J21" s="73" t="s">
        <v>78</v>
      </c>
      <c r="K21" s="382" t="str">
        <f>VLOOKUP('WEEK 4'!$H$1,tblProgramExerciseDetails,MATCH(J19 &amp; " - " &amp; J21,tblProgramExerciseDetailsColumnHeaders,0),0)</f>
        <v>Max 4 min for sets at RPE over 7</v>
      </c>
      <c r="L21" s="383"/>
      <c r="M21" s="383"/>
      <c r="N21" s="384"/>
      <c r="P21" s="73" t="s">
        <v>78</v>
      </c>
      <c r="Q21" s="382" t="str">
        <f>VLOOKUP('WEEK 4'!$H$1,tblProgramExerciseDetails,MATCH(P19 &amp; " - " &amp; P21,tblProgramExerciseDetailsColumnHeaders,0),0)</f>
        <v>See Myorep description</v>
      </c>
      <c r="R21" s="383"/>
      <c r="S21" s="383"/>
      <c r="T21" s="384"/>
    </row>
    <row r="22" spans="2:20" ht="80.099999999999994" customHeight="1" x14ac:dyDescent="0.25">
      <c r="B22" s="359"/>
      <c r="D22" s="74" t="s">
        <v>77</v>
      </c>
      <c r="E22" s="385" t="str">
        <f>VLOOKUP('WEEK 4'!$H$1,tblProgramExerciseDetails,MATCH(D19 &amp; " - " &amp; D22,tblProgramExerciseDetailsColumnHeaders,0),0)</f>
        <v>• 6 Reps @ 6 RPE (68%)
• 6 Reps @ 7 RPE (73%)
• 6 Reps @ 8 RPE (75-79%) x 2 Sets</v>
      </c>
      <c r="F22" s="386"/>
      <c r="G22" s="386"/>
      <c r="H22" s="387"/>
      <c r="J22" s="74" t="s">
        <v>77</v>
      </c>
      <c r="K22" s="385" t="str">
        <f>VLOOKUP('WEEK 4'!$H$1,tblProgramExerciseDetails,MATCH(J19 &amp; " - " &amp; J22,tblProgramExerciseDetailsColumnHeaders,0),0)</f>
        <v>• 6 Reps @ 6 RPE (68%)
• 6 Reps @ 7 RPE (73%)
• 6 Reps @ 8 RPE (78%) x 2 Sets</v>
      </c>
      <c r="L22" s="386"/>
      <c r="M22" s="386"/>
      <c r="N22" s="387"/>
      <c r="P22" s="74" t="s">
        <v>77</v>
      </c>
      <c r="Q22" s="385" t="str">
        <f>VLOOKUP('WEEK 4'!$H$1,tblProgramExerciseDetails,MATCH(P19 &amp; " - " &amp; P22,tblProgramExerciseDetailsColumnHeaders,0),0)</f>
        <v>• 14-16 Reps @ 8 RPE 
• 3-5 Reps</v>
      </c>
      <c r="R22" s="386"/>
      <c r="S22" s="386"/>
      <c r="T22" s="387"/>
    </row>
    <row r="23" spans="2:20" ht="60" customHeight="1" x14ac:dyDescent="0.25">
      <c r="B23" s="359"/>
      <c r="D23" s="75" t="s">
        <v>58</v>
      </c>
      <c r="E23" s="75" t="s">
        <v>60</v>
      </c>
      <c r="F23" s="75" t="s">
        <v>59</v>
      </c>
      <c r="G23" s="75" t="s">
        <v>61</v>
      </c>
      <c r="H23" s="75" t="s">
        <v>87</v>
      </c>
      <c r="J23" s="75" t="s">
        <v>58</v>
      </c>
      <c r="K23" s="75" t="s">
        <v>60</v>
      </c>
      <c r="L23" s="75" t="s">
        <v>59</v>
      </c>
      <c r="M23" s="75" t="s">
        <v>61</v>
      </c>
      <c r="N23" s="75" t="s">
        <v>87</v>
      </c>
      <c r="P23" s="75" t="s">
        <v>58</v>
      </c>
      <c r="Q23" s="75" t="s">
        <v>60</v>
      </c>
      <c r="R23" s="75" t="s">
        <v>59</v>
      </c>
      <c r="S23" s="75" t="s">
        <v>61</v>
      </c>
      <c r="T23" s="75" t="s">
        <v>87</v>
      </c>
    </row>
    <row r="24" spans="2:20" ht="39.950000000000003" customHeight="1" x14ac:dyDescent="0.25">
      <c r="B24" s="359"/>
      <c r="D24" s="76" t="s">
        <v>62</v>
      </c>
      <c r="E24" s="77"/>
      <c r="F24" s="78"/>
      <c r="G24" s="79"/>
      <c r="H24" s="80" t="str">
        <f t="shared" ref="H24:H32" si="2">IF(ISNUMBER(E24),E24/E$33,"")</f>
        <v/>
      </c>
      <c r="J24" s="76" t="s">
        <v>62</v>
      </c>
      <c r="K24" s="77"/>
      <c r="L24" s="78"/>
      <c r="M24" s="79"/>
      <c r="N24" s="80" t="str">
        <f t="shared" ref="N24:N32" si="3">IF(ISNUMBER(K24),K24/K$33,"")</f>
        <v/>
      </c>
      <c r="P24" s="76" t="s">
        <v>62</v>
      </c>
      <c r="Q24" s="77"/>
      <c r="R24" s="78"/>
      <c r="S24" s="79"/>
      <c r="T24" s="80" t="str">
        <f t="shared" ref="T24:T32" si="4">IF(ISNUMBER(Q24),Q24/Q$33,"")</f>
        <v/>
      </c>
    </row>
    <row r="25" spans="2:20" ht="39.950000000000003" customHeight="1" x14ac:dyDescent="0.25">
      <c r="B25" s="359"/>
      <c r="D25" s="81" t="s">
        <v>63</v>
      </c>
      <c r="E25" s="82"/>
      <c r="F25" s="83"/>
      <c r="G25" s="84"/>
      <c r="H25" s="85" t="str">
        <f t="shared" si="2"/>
        <v/>
      </c>
      <c r="J25" s="81" t="s">
        <v>63</v>
      </c>
      <c r="K25" s="82"/>
      <c r="L25" s="83"/>
      <c r="M25" s="84"/>
      <c r="N25" s="85" t="str">
        <f t="shared" si="3"/>
        <v/>
      </c>
      <c r="P25" s="81" t="s">
        <v>63</v>
      </c>
      <c r="Q25" s="82"/>
      <c r="R25" s="83"/>
      <c r="S25" s="84"/>
      <c r="T25" s="85" t="str">
        <f t="shared" si="4"/>
        <v/>
      </c>
    </row>
    <row r="26" spans="2:20" ht="39.950000000000003" customHeight="1" x14ac:dyDescent="0.25">
      <c r="B26" s="359"/>
      <c r="D26" s="81" t="s">
        <v>64</v>
      </c>
      <c r="E26" s="86"/>
      <c r="F26" s="87"/>
      <c r="G26" s="88"/>
      <c r="H26" s="89" t="str">
        <f t="shared" si="2"/>
        <v/>
      </c>
      <c r="J26" s="81" t="s">
        <v>64</v>
      </c>
      <c r="K26" s="86"/>
      <c r="L26" s="87"/>
      <c r="M26" s="88"/>
      <c r="N26" s="89" t="str">
        <f t="shared" si="3"/>
        <v/>
      </c>
      <c r="P26" s="81" t="s">
        <v>64</v>
      </c>
      <c r="Q26" s="86"/>
      <c r="R26" s="87"/>
      <c r="S26" s="88"/>
      <c r="T26" s="89" t="str">
        <f t="shared" si="4"/>
        <v/>
      </c>
    </row>
    <row r="27" spans="2:20" ht="39.950000000000003" customHeight="1" x14ac:dyDescent="0.25">
      <c r="B27" s="359"/>
      <c r="D27" s="81" t="s">
        <v>65</v>
      </c>
      <c r="E27" s="82"/>
      <c r="F27" s="83"/>
      <c r="G27" s="84"/>
      <c r="H27" s="85" t="str">
        <f t="shared" si="2"/>
        <v/>
      </c>
      <c r="J27" s="81" t="s">
        <v>65</v>
      </c>
      <c r="K27" s="82"/>
      <c r="L27" s="83"/>
      <c r="M27" s="84"/>
      <c r="N27" s="85" t="str">
        <f t="shared" si="3"/>
        <v/>
      </c>
      <c r="P27" s="81" t="s">
        <v>65</v>
      </c>
      <c r="Q27" s="82"/>
      <c r="R27" s="83"/>
      <c r="S27" s="84"/>
      <c r="T27" s="85" t="str">
        <f t="shared" si="4"/>
        <v/>
      </c>
    </row>
    <row r="28" spans="2:20" ht="39.950000000000003" customHeight="1" x14ac:dyDescent="0.25">
      <c r="B28" s="359"/>
      <c r="D28" s="81" t="s">
        <v>66</v>
      </c>
      <c r="E28" s="86"/>
      <c r="F28" s="87"/>
      <c r="G28" s="88"/>
      <c r="H28" s="89" t="str">
        <f t="shared" si="2"/>
        <v/>
      </c>
      <c r="J28" s="81" t="s">
        <v>66</v>
      </c>
      <c r="K28" s="86"/>
      <c r="L28" s="87"/>
      <c r="M28" s="88"/>
      <c r="N28" s="89" t="str">
        <f t="shared" si="3"/>
        <v/>
      </c>
      <c r="P28" s="81" t="s">
        <v>66</v>
      </c>
      <c r="Q28" s="86"/>
      <c r="R28" s="87"/>
      <c r="S28" s="88"/>
      <c r="T28" s="89" t="str">
        <f t="shared" si="4"/>
        <v/>
      </c>
    </row>
    <row r="29" spans="2:20" ht="39.950000000000003" customHeight="1" x14ac:dyDescent="0.25">
      <c r="B29" s="359"/>
      <c r="D29" s="81" t="s">
        <v>67</v>
      </c>
      <c r="E29" s="82"/>
      <c r="F29" s="83"/>
      <c r="G29" s="84"/>
      <c r="H29" s="85" t="str">
        <f t="shared" si="2"/>
        <v/>
      </c>
      <c r="J29" s="81" t="s">
        <v>67</v>
      </c>
      <c r="K29" s="82"/>
      <c r="L29" s="83"/>
      <c r="M29" s="84"/>
      <c r="N29" s="85" t="str">
        <f t="shared" si="3"/>
        <v/>
      </c>
      <c r="P29" s="81" t="s">
        <v>67</v>
      </c>
      <c r="Q29" s="82"/>
      <c r="R29" s="83"/>
      <c r="S29" s="84"/>
      <c r="T29" s="85" t="str">
        <f t="shared" si="4"/>
        <v/>
      </c>
    </row>
    <row r="30" spans="2:20" ht="39.950000000000003" customHeight="1" x14ac:dyDescent="0.25">
      <c r="B30" s="359"/>
      <c r="D30" s="81" t="s">
        <v>68</v>
      </c>
      <c r="E30" s="86"/>
      <c r="F30" s="87"/>
      <c r="G30" s="88"/>
      <c r="H30" s="89" t="str">
        <f t="shared" si="2"/>
        <v/>
      </c>
      <c r="J30" s="81" t="s">
        <v>68</v>
      </c>
      <c r="K30" s="86"/>
      <c r="L30" s="87"/>
      <c r="M30" s="88"/>
      <c r="N30" s="89" t="str">
        <f t="shared" si="3"/>
        <v/>
      </c>
      <c r="P30" s="81" t="s">
        <v>68</v>
      </c>
      <c r="Q30" s="86"/>
      <c r="R30" s="87"/>
      <c r="S30" s="88"/>
      <c r="T30" s="89" t="str">
        <f t="shared" si="4"/>
        <v/>
      </c>
    </row>
    <row r="31" spans="2:20" ht="39.950000000000003" customHeight="1" x14ac:dyDescent="0.25">
      <c r="B31" s="359"/>
      <c r="D31" s="81" t="s">
        <v>69</v>
      </c>
      <c r="E31" s="82"/>
      <c r="F31" s="83"/>
      <c r="G31" s="84"/>
      <c r="H31" s="85" t="str">
        <f t="shared" si="2"/>
        <v/>
      </c>
      <c r="J31" s="81" t="s">
        <v>69</v>
      </c>
      <c r="K31" s="82"/>
      <c r="L31" s="83"/>
      <c r="M31" s="84"/>
      <c r="N31" s="85" t="str">
        <f t="shared" si="3"/>
        <v/>
      </c>
      <c r="P31" s="81" t="s">
        <v>69</v>
      </c>
      <c r="Q31" s="82"/>
      <c r="R31" s="83"/>
      <c r="S31" s="84"/>
      <c r="T31" s="85" t="str">
        <f t="shared" si="4"/>
        <v/>
      </c>
    </row>
    <row r="32" spans="2:20" ht="39.950000000000003" customHeight="1" thickBot="1" x14ac:dyDescent="0.3">
      <c r="B32" s="359"/>
      <c r="D32" s="90" t="s">
        <v>70</v>
      </c>
      <c r="E32" s="91"/>
      <c r="F32" s="92"/>
      <c r="G32" s="93"/>
      <c r="H32" s="94" t="str">
        <f t="shared" si="2"/>
        <v/>
      </c>
      <c r="J32" s="90" t="s">
        <v>70</v>
      </c>
      <c r="K32" s="91"/>
      <c r="L32" s="92"/>
      <c r="M32" s="93"/>
      <c r="N32" s="94" t="str">
        <f t="shared" si="3"/>
        <v/>
      </c>
      <c r="P32" s="90" t="s">
        <v>70</v>
      </c>
      <c r="Q32" s="91"/>
      <c r="R32" s="92"/>
      <c r="S32" s="93"/>
      <c r="T32" s="94" t="str">
        <f t="shared" si="4"/>
        <v/>
      </c>
    </row>
    <row r="33" spans="2:20" ht="60" customHeight="1" thickTop="1" x14ac:dyDescent="0.25">
      <c r="B33" s="359"/>
      <c r="D33" s="95" t="s">
        <v>88</v>
      </c>
      <c r="E33" s="360">
        <f ca="1">ROUNDUP(F38/(VLOOKUP(1,tblRPECoefficientWithoutColumnHeaders,2,0)*G38^2+VLOOKUP(2,tblRPECoefficientWithoutColumnHeaders,2,0)*G38+VLOOKUP(3,tblRPECoefficientWithoutColumnHeaders,2,0)),0)</f>
        <v>0</v>
      </c>
      <c r="F33" s="361"/>
      <c r="G33" s="361"/>
      <c r="H33" s="362"/>
      <c r="J33" s="95" t="s">
        <v>88</v>
      </c>
      <c r="K33" s="360">
        <f ca="1">ROUNDUP(L38/(VLOOKUP(1,tblRPECoefficientWithoutColumnHeaders,2,0)*M38^2+VLOOKUP(2,tblRPECoefficientWithoutColumnHeaders,2,0)*M38+VLOOKUP(3,tblRPECoefficientWithoutColumnHeaders,2,0)),0)</f>
        <v>0</v>
      </c>
      <c r="L33" s="361"/>
      <c r="M33" s="361"/>
      <c r="N33" s="362"/>
      <c r="P33" s="95" t="s">
        <v>88</v>
      </c>
      <c r="Q33" s="360">
        <f ca="1">ROUNDUP(R38/(VLOOKUP(1,tblRPECoefficientWithoutColumnHeaders,2,0)*S38^2+VLOOKUP(2,tblRPECoefficientWithoutColumnHeaders,2,0)*S38+VLOOKUP(3,tblRPECoefficientWithoutColumnHeaders,2,0)),0)</f>
        <v>0</v>
      </c>
      <c r="R33" s="361"/>
      <c r="S33" s="361"/>
      <c r="T33" s="362"/>
    </row>
    <row r="34" spans="2:20" ht="60" customHeight="1" x14ac:dyDescent="0.25">
      <c r="B34" s="359"/>
      <c r="D34" s="96" t="s">
        <v>89</v>
      </c>
      <c r="E34" s="363">
        <f ca="1">IF(ISNUMBER(E38),ROUNDUP((1-(E38/(VLOOKUP(1,tblRPECoefficientWithoutColumnHeaders,2,0)*H38^2+VLOOKUP(2,tblRPECoefficientWithoutColumnHeaders,2,0)*H38+VLOOKUP(3,tblRPECoefficientWithoutColumnHeaders,2,0)))/E33)*100,1),0)</f>
        <v>0</v>
      </c>
      <c r="F34" s="364"/>
      <c r="G34" s="364"/>
      <c r="H34" s="365"/>
      <c r="J34" s="96" t="s">
        <v>89</v>
      </c>
      <c r="K34" s="363">
        <f ca="1">IF(ISNUMBER(K38),ROUNDUP((1-(K38/(VLOOKUP(1,tblRPECoefficientWithoutColumnHeaders,2,0)*N38^2+VLOOKUP(2,tblRPECoefficientWithoutColumnHeaders,2,0)*N38+VLOOKUP(3,tblRPECoefficientWithoutColumnHeaders,2,0)))/K33)*100,1),0)</f>
        <v>0</v>
      </c>
      <c r="L34" s="364"/>
      <c r="M34" s="364"/>
      <c r="N34" s="365"/>
      <c r="P34" s="96" t="s">
        <v>89</v>
      </c>
      <c r="Q34" s="363">
        <f ca="1">IF(ISNUMBER(Q38),ROUNDUP((1-(Q38/(VLOOKUP(1,tblRPECoefficientWithoutColumnHeaders,2,0)*T38^2+VLOOKUP(2,tblRPECoefficientWithoutColumnHeaders,2,0)*T38+VLOOKUP(3,tblRPECoefficientWithoutColumnHeaders,2,0)))/Q33)*100,1),0)</f>
        <v>0</v>
      </c>
      <c r="R34" s="364"/>
      <c r="S34" s="364"/>
      <c r="T34" s="365"/>
    </row>
    <row r="35" spans="2:20" ht="60" customHeight="1" x14ac:dyDescent="0.25">
      <c r="B35" s="359"/>
      <c r="D35" s="96" t="s">
        <v>90</v>
      </c>
      <c r="E35" s="363">
        <f>IF(COUNT(H24:H32)&gt;0,AVERAGEIF(H24:H32,"&gt;0"),0)</f>
        <v>0</v>
      </c>
      <c r="F35" s="364"/>
      <c r="G35" s="364"/>
      <c r="H35" s="365"/>
      <c r="J35" s="96" t="s">
        <v>90</v>
      </c>
      <c r="K35" s="363">
        <f>IF(COUNT(N24:N32)&gt;0,AVERAGEIF(N24:N32,"&gt;0"),0)</f>
        <v>0</v>
      </c>
      <c r="L35" s="364"/>
      <c r="M35" s="364"/>
      <c r="N35" s="365"/>
      <c r="P35" s="96" t="s">
        <v>90</v>
      </c>
      <c r="Q35" s="363">
        <f>IF(COUNT(T24:T32)&gt;0,AVERAGEIF(T24:T32,"&gt;0"),0)</f>
        <v>0</v>
      </c>
      <c r="R35" s="364"/>
      <c r="S35" s="364"/>
      <c r="T35" s="365"/>
    </row>
    <row r="36" spans="2:20" ht="60" customHeight="1" x14ac:dyDescent="0.25">
      <c r="B36" s="359"/>
      <c r="D36" s="96" t="s">
        <v>59</v>
      </c>
      <c r="E36" s="366">
        <f>SUM(F24:F32)</f>
        <v>0</v>
      </c>
      <c r="F36" s="367"/>
      <c r="G36" s="367"/>
      <c r="H36" s="368"/>
      <c r="J36" s="96" t="s">
        <v>59</v>
      </c>
      <c r="K36" s="366">
        <f>SUM(L24:L32)</f>
        <v>0</v>
      </c>
      <c r="L36" s="367"/>
      <c r="M36" s="367"/>
      <c r="N36" s="368"/>
      <c r="P36" s="96" t="s">
        <v>59</v>
      </c>
      <c r="Q36" s="366">
        <f>SUM(R24:R32)</f>
        <v>0</v>
      </c>
      <c r="R36" s="367"/>
      <c r="S36" s="367"/>
      <c r="T36" s="368"/>
    </row>
    <row r="37" spans="2:20" ht="60" customHeight="1" x14ac:dyDescent="0.25">
      <c r="B37" s="359"/>
      <c r="D37" s="97" t="s">
        <v>60</v>
      </c>
      <c r="E37" s="369">
        <f>SUM(PRODUCT(E24:F24),PRODUCT(E25:F25),PRODUCT(E26:F26),PRODUCT(E27:F27),PRODUCT(E28:F28),PRODUCT(E29:F29),PRODUCT(E30:F30),PRODUCT(E31:F31),PRODUCT(E32:F32))</f>
        <v>0</v>
      </c>
      <c r="F37" s="370"/>
      <c r="G37" s="370"/>
      <c r="H37" s="371"/>
      <c r="J37" s="97" t="s">
        <v>60</v>
      </c>
      <c r="K37" s="369">
        <f>SUM(PRODUCT(K24:L24),PRODUCT(K25:L25),PRODUCT(K26:L26),PRODUCT(K27:L27),PRODUCT(K28:L28),PRODUCT(K29:L29),PRODUCT(K30:L30),PRODUCT(K31:L31),PRODUCT(K32:L32))</f>
        <v>0</v>
      </c>
      <c r="L37" s="370"/>
      <c r="M37" s="370"/>
      <c r="N37" s="371"/>
      <c r="P37" s="97" t="s">
        <v>91</v>
      </c>
      <c r="Q37" s="369">
        <f>SUM(PRODUCT(Q24:R24),PRODUCT(Q25:R25),PRODUCT(Q26:R26),PRODUCT(Q27:R27),PRODUCT(Q28:R28),PRODUCT(Q29:R29),PRODUCT(Q30:R30),PRODUCT(Q31:R31),PRODUCT(Q32:R32))</f>
        <v>0</v>
      </c>
      <c r="R37" s="370"/>
      <c r="S37" s="370"/>
      <c r="T37" s="371"/>
    </row>
    <row r="38" spans="2:20" ht="39.950000000000003" customHeight="1" x14ac:dyDescent="0.25">
      <c r="B38" s="359"/>
      <c r="D38" s="98"/>
      <c r="E38" s="99" t="str">
        <f ca="1">OFFSET(E23,COUNT(E24:E32),0)</f>
        <v>WEIGHT</v>
      </c>
      <c r="F38" s="100">
        <f ca="1">IF(COUNT(E24:E32)&gt;0,OFFSET(E23,MATCH(MAX(E24:E32),E24:E32,0),0),0)</f>
        <v>0</v>
      </c>
      <c r="G38" s="100">
        <f ca="1">IF(COUNT(E24:E32)&gt;0,OFFSET(F23,MATCH(MAX(E24:E32),E24:E32,0),0)+(10-OFFSET(G23,MATCH(MAX(E24:E32),E24:E32,0),0)),0)</f>
        <v>0</v>
      </c>
      <c r="H38" s="101">
        <f ca="1">IF(COUNT(E24:E32)&gt;0,OFFSET(F23,COUNT(E24:E32),0)+(10-(OFFSET(G23,COUNT(E24:E32),0))),0)</f>
        <v>0</v>
      </c>
      <c r="J38" s="98" t="s">
        <v>95</v>
      </c>
      <c r="K38" s="99" t="str">
        <f ca="1">OFFSET(K23,COUNT(K24:K32),0)</f>
        <v>WEIGHT</v>
      </c>
      <c r="L38" s="100">
        <f ca="1">IF(COUNT(K24:K32)&gt;0,OFFSET(K23,MATCH(MAX(K24:K32),K24:K32,0),0),0)</f>
        <v>0</v>
      </c>
      <c r="M38" s="100">
        <f ca="1">IF(COUNT(K24:K32)&gt;0,OFFSET(L23,MATCH(MAX(K24:K32),K24:K32,0),0)+(10-OFFSET(M23,MATCH(MAX(K24:K32),K24:K32,0),0)),0)</f>
        <v>0</v>
      </c>
      <c r="N38" s="101">
        <f ca="1">IF(COUNT(K24:K32)&gt;0,OFFSET(L23,COUNT(K24:K32),0)+(10-(OFFSET(M23,COUNT(K24:K32),0))),0)</f>
        <v>0</v>
      </c>
      <c r="P38" s="98"/>
      <c r="Q38" s="99" t="str">
        <f ca="1">OFFSET(Q23,COUNT(Q24:Q32),0)</f>
        <v>WEIGHT</v>
      </c>
      <c r="R38" s="100">
        <f ca="1">IF(COUNT(Q24:Q32)&gt;0,OFFSET(Q23,MATCH(MAX(Q24:Q32),Q24:Q32,0),0),0)</f>
        <v>0</v>
      </c>
      <c r="S38" s="100">
        <f ca="1">IF(COUNT(Q24:Q32)&gt;0,OFFSET(R23,MATCH(MAX(Q24:Q32),Q24:Q32,0),0)+(10-OFFSET(S23,MATCH(MAX(Q24:Q32),Q24:Q32,0),0)),0)</f>
        <v>0</v>
      </c>
      <c r="T38" s="101">
        <f ca="1">IF(COUNT(Q24:Q32)&gt;0,OFFSET(R23,COUNT(Q24:Q32),0)+(10-(OFFSET(S23,COUNT(Q24:Q32),0))),0)</f>
        <v>0</v>
      </c>
    </row>
    <row r="39" spans="2:20" ht="15.75" x14ac:dyDescent="0.25"/>
    <row r="40" spans="2:20" ht="15.75" x14ac:dyDescent="0.25"/>
    <row r="41" spans="2:20" ht="80.099999999999994" customHeight="1" x14ac:dyDescent="0.25">
      <c r="B41" s="359">
        <v>2</v>
      </c>
      <c r="D41" s="391">
        <v>1</v>
      </c>
      <c r="E41" s="391"/>
      <c r="F41" s="391"/>
      <c r="G41" s="391"/>
      <c r="H41" s="391"/>
      <c r="J41" s="391">
        <v>2</v>
      </c>
      <c r="K41" s="391"/>
      <c r="L41" s="391"/>
      <c r="M41" s="391"/>
      <c r="N41" s="391"/>
      <c r="P41" s="391">
        <v>3</v>
      </c>
      <c r="Q41" s="391"/>
      <c r="R41" s="391"/>
      <c r="S41" s="391"/>
      <c r="T41" s="391"/>
    </row>
    <row r="42" spans="2:20" ht="15" customHeight="1" x14ac:dyDescent="0.25">
      <c r="B42" s="359"/>
    </row>
    <row r="43" spans="2:20" ht="80.099999999999994" customHeight="1" x14ac:dyDescent="0.25">
      <c r="B43" s="359"/>
      <c r="D43" s="376" t="str">
        <f>VLOOKUP($H$1,tblProgramSchedule,MATCH("DAY " &amp; $B41 &amp; " / EXERCISE " &amp; D41,tblProgramScheduleColumnHeaders,0),0)</f>
        <v>COMPETITION BENCH</v>
      </c>
      <c r="E43" s="377"/>
      <c r="F43" s="377"/>
      <c r="G43" s="377"/>
      <c r="H43" s="378"/>
      <c r="J43" s="376" t="str">
        <f>VLOOKUP($H$1,tblProgramSchedule,MATCH("DAY " &amp; $B41 &amp; " / EXERCISE " &amp; J41,tblProgramScheduleColumnHeaders,0),0)</f>
        <v>SUPPLEMENTAL SQUAT - METHOD 1</v>
      </c>
      <c r="K43" s="377"/>
      <c r="L43" s="377"/>
      <c r="M43" s="377"/>
      <c r="N43" s="378"/>
      <c r="P43" s="376" t="str">
        <f>VLOOKUP($H$1,tblProgramSchedule,MATCH("DAY " &amp; $B41 &amp; " / EXERCISE " &amp; P41,tblProgramScheduleColumnHeaders,0),0)</f>
        <v>SUPPLEMENTAL BENCH - METHOD 2</v>
      </c>
      <c r="Q43" s="377"/>
      <c r="R43" s="377"/>
      <c r="S43" s="377"/>
      <c r="T43" s="378"/>
    </row>
    <row r="44" spans="2:20" ht="50.1" customHeight="1" x14ac:dyDescent="0.25">
      <c r="B44" s="359"/>
      <c r="D44" s="72" t="s">
        <v>79</v>
      </c>
      <c r="E44" s="379" t="str">
        <f>VLOOKUP('WEEK 4'!$H$1,tblProgramExerciseDetails,MATCH(D43 &amp; " - " &amp; D44,tblProgramExerciseDetailsColumnHeaders,0),0)</f>
        <v>Bench with 1-Sec Pause</v>
      </c>
      <c r="F44" s="380"/>
      <c r="G44" s="380"/>
      <c r="H44" s="381"/>
      <c r="J44" s="72" t="s">
        <v>79</v>
      </c>
      <c r="K44" s="379" t="str">
        <f>VLOOKUP('WEEK 4'!$H$1,tblProgramExerciseDetails,MATCH(J43 &amp; " - " &amp; J44,tblProgramExerciseDetailsColumnHeaders,0),0)</f>
        <v>Romanian deadlifts</v>
      </c>
      <c r="L44" s="380"/>
      <c r="M44" s="380"/>
      <c r="N44" s="381"/>
      <c r="P44" s="72" t="s">
        <v>79</v>
      </c>
      <c r="Q44" s="379" t="str">
        <f>VLOOKUP('WEEK 4'!$H$1,tblProgramExerciseDetails,MATCH(P43 &amp; " - " &amp; P44,tblProgramExerciseDetailsColumnHeaders,0),0)</f>
        <v>DB Flat Bench Press or Bench Press, Touch &amp; Go</v>
      </c>
      <c r="R44" s="380"/>
      <c r="S44" s="380"/>
      <c r="T44" s="381"/>
    </row>
    <row r="45" spans="2:20" ht="50.1" customHeight="1" x14ac:dyDescent="0.25">
      <c r="B45" s="359"/>
      <c r="D45" s="73" t="s">
        <v>78</v>
      </c>
      <c r="E45" s="382" t="str">
        <f>VLOOKUP('WEEK 4'!$H$1,tblProgramExerciseDetails,MATCH(D43 &amp; " - " &amp; D45,tblProgramExerciseDetailsColumnHeaders,0),0)</f>
        <v>Max 4 Min for Sets at RPE Over 7</v>
      </c>
      <c r="F45" s="383"/>
      <c r="G45" s="383"/>
      <c r="H45" s="384"/>
      <c r="J45" s="73" t="s">
        <v>78</v>
      </c>
      <c r="K45" s="382" t="str">
        <f>VLOOKUP('WEEK 4'!$H$1,tblProgramExerciseDetails,MATCH(J43 &amp; " - " &amp; J45,tblProgramExerciseDetailsColumnHeaders,0),0)</f>
        <v>Max 3-5 min for sets at RPE over 7</v>
      </c>
      <c r="L45" s="383"/>
      <c r="M45" s="383"/>
      <c r="N45" s="384"/>
      <c r="P45" s="73" t="s">
        <v>78</v>
      </c>
      <c r="Q45" s="382" t="str">
        <f>VLOOKUP('WEEK 4'!$H$1,tblProgramExerciseDetails,MATCH(P43 &amp; " - " &amp; P45,tblProgramExerciseDetailsColumnHeaders,0),0)</f>
        <v>See Myorep description</v>
      </c>
      <c r="R45" s="383"/>
      <c r="S45" s="383"/>
      <c r="T45" s="384"/>
    </row>
    <row r="46" spans="2:20" ht="80.099999999999994" customHeight="1" x14ac:dyDescent="0.25">
      <c r="B46" s="359"/>
      <c r="D46" s="74" t="s">
        <v>77</v>
      </c>
      <c r="E46" s="385" t="str">
        <f>VLOOKUP('WEEK 4'!$H$1,tblProgramExerciseDetails,MATCH(D43 &amp; " - " &amp; D46,tblProgramExerciseDetailsColumnHeaders,0),0)</f>
        <v>• 6 Reps @ 6 RPE (68%)
• 6 Reps @ 7 RPE (73%)
• 6 Reps @ 8 RPE (78%) x 2 Sets</v>
      </c>
      <c r="F46" s="386"/>
      <c r="G46" s="386"/>
      <c r="H46" s="387"/>
      <c r="J46" s="74" t="s">
        <v>77</v>
      </c>
      <c r="K46" s="385" t="str">
        <f>VLOOKUP('WEEK 4'!$H$1,tblProgramExerciseDetails,MATCH(J43 &amp; " - " &amp; J46,tblProgramExerciseDetailsColumnHeaders,0),0)</f>
        <v>• 8 Reps @ 6 RPE (68%)
• 8 Reps @ 7 RPE (73%)
• 8 Reps @ 8 RPE (78%) x 2 Sets</v>
      </c>
      <c r="L46" s="386"/>
      <c r="M46" s="386"/>
      <c r="N46" s="387"/>
      <c r="P46" s="74" t="s">
        <v>77</v>
      </c>
      <c r="Q46" s="385" t="str">
        <f>VLOOKUP('WEEK 4'!$H$1,tblProgramExerciseDetails,MATCH(P43 &amp; " - " &amp; P46,tblProgramExerciseDetailsColumnHeaders,0),0)</f>
        <v>• 14-16 Reps @ 8 RPE 
• 3-5 Reps</v>
      </c>
      <c r="R46" s="386"/>
      <c r="S46" s="386"/>
      <c r="T46" s="387"/>
    </row>
    <row r="47" spans="2:20" ht="60" customHeight="1" x14ac:dyDescent="0.25">
      <c r="B47" s="359"/>
      <c r="D47" s="75" t="s">
        <v>58</v>
      </c>
      <c r="E47" s="75" t="s">
        <v>60</v>
      </c>
      <c r="F47" s="75" t="s">
        <v>59</v>
      </c>
      <c r="G47" s="75" t="s">
        <v>61</v>
      </c>
      <c r="H47" s="75" t="s">
        <v>87</v>
      </c>
      <c r="J47" s="75" t="s">
        <v>58</v>
      </c>
      <c r="K47" s="75" t="s">
        <v>60</v>
      </c>
      <c r="L47" s="75" t="s">
        <v>59</v>
      </c>
      <c r="M47" s="75" t="s">
        <v>61</v>
      </c>
      <c r="N47" s="75" t="s">
        <v>87</v>
      </c>
      <c r="P47" s="75" t="s">
        <v>58</v>
      </c>
      <c r="Q47" s="75" t="s">
        <v>60</v>
      </c>
      <c r="R47" s="75" t="s">
        <v>59</v>
      </c>
      <c r="S47" s="75" t="s">
        <v>61</v>
      </c>
      <c r="T47" s="75" t="s">
        <v>87</v>
      </c>
    </row>
    <row r="48" spans="2:20" ht="39.950000000000003" customHeight="1" x14ac:dyDescent="0.25">
      <c r="B48" s="359"/>
      <c r="D48" s="76" t="s">
        <v>62</v>
      </c>
      <c r="E48" s="77"/>
      <c r="F48" s="78"/>
      <c r="G48" s="79"/>
      <c r="H48" s="80" t="str">
        <f>IF(ISNUMBER(E48),E48/E$57,"")</f>
        <v/>
      </c>
      <c r="J48" s="76" t="s">
        <v>62</v>
      </c>
      <c r="K48" s="77"/>
      <c r="L48" s="78"/>
      <c r="M48" s="79"/>
      <c r="N48" s="80" t="str">
        <f>IF(ISNUMBER(K48),K48/K$57,"")</f>
        <v/>
      </c>
      <c r="P48" s="76" t="s">
        <v>62</v>
      </c>
      <c r="Q48" s="77"/>
      <c r="R48" s="78"/>
      <c r="S48" s="79"/>
      <c r="T48" s="80" t="str">
        <f>IF(ISNUMBER(Q48),Q48/Q$57,"")</f>
        <v/>
      </c>
    </row>
    <row r="49" spans="2:20" ht="39.950000000000003" customHeight="1" x14ac:dyDescent="0.25">
      <c r="B49" s="359"/>
      <c r="D49" s="81" t="s">
        <v>63</v>
      </c>
      <c r="E49" s="82"/>
      <c r="F49" s="83"/>
      <c r="G49" s="84"/>
      <c r="H49" s="85" t="str">
        <f t="shared" ref="H49:H56" si="5">IF(ISNUMBER(E49),E49/E$57,"")</f>
        <v/>
      </c>
      <c r="J49" s="81" t="s">
        <v>63</v>
      </c>
      <c r="K49" s="82"/>
      <c r="L49" s="83"/>
      <c r="M49" s="84"/>
      <c r="N49" s="85" t="str">
        <f t="shared" ref="N49:N56" si="6">IF(ISNUMBER(K49),K49/K$57,"")</f>
        <v/>
      </c>
      <c r="P49" s="81" t="s">
        <v>63</v>
      </c>
      <c r="Q49" s="82"/>
      <c r="R49" s="83"/>
      <c r="S49" s="84"/>
      <c r="T49" s="85" t="str">
        <f t="shared" ref="T49:T56" si="7">IF(ISNUMBER(Q49),Q49/Q$57,"")</f>
        <v/>
      </c>
    </row>
    <row r="50" spans="2:20" ht="39.950000000000003" customHeight="1" x14ac:dyDescent="0.25">
      <c r="B50" s="359"/>
      <c r="D50" s="81" t="s">
        <v>64</v>
      </c>
      <c r="E50" s="86"/>
      <c r="F50" s="87"/>
      <c r="G50" s="88"/>
      <c r="H50" s="89" t="str">
        <f t="shared" si="5"/>
        <v/>
      </c>
      <c r="J50" s="81" t="s">
        <v>64</v>
      </c>
      <c r="K50" s="86"/>
      <c r="L50" s="87"/>
      <c r="M50" s="88"/>
      <c r="N50" s="89" t="str">
        <f t="shared" si="6"/>
        <v/>
      </c>
      <c r="P50" s="81" t="s">
        <v>64</v>
      </c>
      <c r="Q50" s="86"/>
      <c r="R50" s="87"/>
      <c r="S50" s="88"/>
      <c r="T50" s="89" t="str">
        <f t="shared" si="7"/>
        <v/>
      </c>
    </row>
    <row r="51" spans="2:20" ht="39.950000000000003" customHeight="1" x14ac:dyDescent="0.25">
      <c r="B51" s="359"/>
      <c r="D51" s="81" t="s">
        <v>65</v>
      </c>
      <c r="E51" s="82"/>
      <c r="F51" s="83"/>
      <c r="G51" s="84"/>
      <c r="H51" s="85" t="str">
        <f t="shared" si="5"/>
        <v/>
      </c>
      <c r="J51" s="81" t="s">
        <v>65</v>
      </c>
      <c r="K51" s="82"/>
      <c r="L51" s="83"/>
      <c r="M51" s="84"/>
      <c r="N51" s="85" t="str">
        <f t="shared" si="6"/>
        <v/>
      </c>
      <c r="P51" s="81" t="s">
        <v>65</v>
      </c>
      <c r="Q51" s="82"/>
      <c r="R51" s="83"/>
      <c r="S51" s="84"/>
      <c r="T51" s="85" t="str">
        <f t="shared" si="7"/>
        <v/>
      </c>
    </row>
    <row r="52" spans="2:20" ht="39.950000000000003" customHeight="1" x14ac:dyDescent="0.25">
      <c r="B52" s="359"/>
      <c r="D52" s="81" t="s">
        <v>66</v>
      </c>
      <c r="E52" s="86"/>
      <c r="F52" s="87"/>
      <c r="G52" s="88"/>
      <c r="H52" s="89" t="str">
        <f t="shared" si="5"/>
        <v/>
      </c>
      <c r="J52" s="81" t="s">
        <v>66</v>
      </c>
      <c r="K52" s="86"/>
      <c r="L52" s="87"/>
      <c r="M52" s="88"/>
      <c r="N52" s="89" t="str">
        <f t="shared" si="6"/>
        <v/>
      </c>
      <c r="P52" s="81" t="s">
        <v>66</v>
      </c>
      <c r="Q52" s="86"/>
      <c r="R52" s="87"/>
      <c r="S52" s="88"/>
      <c r="T52" s="89" t="str">
        <f t="shared" si="7"/>
        <v/>
      </c>
    </row>
    <row r="53" spans="2:20" ht="39.950000000000003" customHeight="1" x14ac:dyDescent="0.25">
      <c r="B53" s="359"/>
      <c r="D53" s="81" t="s">
        <v>67</v>
      </c>
      <c r="E53" s="82"/>
      <c r="F53" s="83"/>
      <c r="G53" s="84"/>
      <c r="H53" s="85" t="str">
        <f t="shared" si="5"/>
        <v/>
      </c>
      <c r="J53" s="81" t="s">
        <v>67</v>
      </c>
      <c r="K53" s="82"/>
      <c r="L53" s="83"/>
      <c r="M53" s="84"/>
      <c r="N53" s="85" t="str">
        <f t="shared" si="6"/>
        <v/>
      </c>
      <c r="P53" s="81" t="s">
        <v>67</v>
      </c>
      <c r="Q53" s="82"/>
      <c r="R53" s="83"/>
      <c r="S53" s="84"/>
      <c r="T53" s="85" t="str">
        <f t="shared" si="7"/>
        <v/>
      </c>
    </row>
    <row r="54" spans="2:20" ht="39.950000000000003" customHeight="1" x14ac:dyDescent="0.25">
      <c r="B54" s="359"/>
      <c r="D54" s="81" t="s">
        <v>68</v>
      </c>
      <c r="E54" s="86"/>
      <c r="F54" s="87"/>
      <c r="G54" s="88"/>
      <c r="H54" s="89" t="str">
        <f t="shared" si="5"/>
        <v/>
      </c>
      <c r="J54" s="81" t="s">
        <v>68</v>
      </c>
      <c r="K54" s="86"/>
      <c r="L54" s="87"/>
      <c r="M54" s="88"/>
      <c r="N54" s="89" t="str">
        <f t="shared" si="6"/>
        <v/>
      </c>
      <c r="P54" s="81" t="s">
        <v>68</v>
      </c>
      <c r="Q54" s="86"/>
      <c r="R54" s="87"/>
      <c r="S54" s="88"/>
      <c r="T54" s="89" t="str">
        <f t="shared" si="7"/>
        <v/>
      </c>
    </row>
    <row r="55" spans="2:20" ht="39.950000000000003" customHeight="1" x14ac:dyDescent="0.25">
      <c r="B55" s="359"/>
      <c r="D55" s="81" t="s">
        <v>69</v>
      </c>
      <c r="E55" s="82"/>
      <c r="F55" s="83"/>
      <c r="G55" s="84"/>
      <c r="H55" s="85" t="str">
        <f t="shared" si="5"/>
        <v/>
      </c>
      <c r="J55" s="81" t="s">
        <v>69</v>
      </c>
      <c r="K55" s="82"/>
      <c r="L55" s="83"/>
      <c r="M55" s="84"/>
      <c r="N55" s="85" t="str">
        <f t="shared" si="6"/>
        <v/>
      </c>
      <c r="P55" s="81" t="s">
        <v>69</v>
      </c>
      <c r="Q55" s="82"/>
      <c r="R55" s="83"/>
      <c r="S55" s="84"/>
      <c r="T55" s="85" t="str">
        <f t="shared" si="7"/>
        <v/>
      </c>
    </row>
    <row r="56" spans="2:20" ht="39.950000000000003" customHeight="1" thickBot="1" x14ac:dyDescent="0.3">
      <c r="B56" s="359"/>
      <c r="D56" s="90" t="s">
        <v>70</v>
      </c>
      <c r="E56" s="91"/>
      <c r="F56" s="92"/>
      <c r="G56" s="93"/>
      <c r="H56" s="94" t="str">
        <f t="shared" si="5"/>
        <v/>
      </c>
      <c r="J56" s="90" t="s">
        <v>70</v>
      </c>
      <c r="K56" s="91"/>
      <c r="L56" s="92"/>
      <c r="M56" s="93"/>
      <c r="N56" s="94" t="str">
        <f t="shared" si="6"/>
        <v/>
      </c>
      <c r="P56" s="90" t="s">
        <v>70</v>
      </c>
      <c r="Q56" s="91"/>
      <c r="R56" s="92"/>
      <c r="S56" s="93"/>
      <c r="T56" s="94" t="str">
        <f t="shared" si="7"/>
        <v/>
      </c>
    </row>
    <row r="57" spans="2:20" ht="60" customHeight="1" thickTop="1" x14ac:dyDescent="0.25">
      <c r="B57" s="359"/>
      <c r="D57" s="95" t="s">
        <v>88</v>
      </c>
      <c r="E57" s="360">
        <f ca="1">ROUNDUP(F62/(VLOOKUP(1,tblRPECoefficientWithoutColumnHeaders,2,0)*G62^2+VLOOKUP(2,tblRPECoefficientWithoutColumnHeaders,2,0)*G62+VLOOKUP(3,tblRPECoefficientWithoutColumnHeaders,2,0)),0)</f>
        <v>0</v>
      </c>
      <c r="F57" s="361"/>
      <c r="G57" s="361"/>
      <c r="H57" s="362"/>
      <c r="J57" s="95" t="s">
        <v>88</v>
      </c>
      <c r="K57" s="360">
        <f ca="1">ROUNDUP(L62/(VLOOKUP(1,tblRPECoefficientWithoutColumnHeaders,2,0)*M62^2+VLOOKUP(2,tblRPECoefficientWithoutColumnHeaders,2,0)*M62+VLOOKUP(3,tblRPECoefficientWithoutColumnHeaders,2,0)),0)</f>
        <v>0</v>
      </c>
      <c r="L57" s="361"/>
      <c r="M57" s="361"/>
      <c r="N57" s="362"/>
      <c r="P57" s="95" t="s">
        <v>88</v>
      </c>
      <c r="Q57" s="360">
        <f ca="1">ROUNDUP(R62/(VLOOKUP(1,tblRPECoefficientWithoutColumnHeaders,2,0)*S62^2+VLOOKUP(2,tblRPECoefficientWithoutColumnHeaders,2,0)*S62+VLOOKUP(3,tblRPECoefficientWithoutColumnHeaders,2,0)),0)</f>
        <v>0</v>
      </c>
      <c r="R57" s="361"/>
      <c r="S57" s="361"/>
      <c r="T57" s="362"/>
    </row>
    <row r="58" spans="2:20" ht="60" customHeight="1" x14ac:dyDescent="0.25">
      <c r="B58" s="359"/>
      <c r="D58" s="96" t="s">
        <v>89</v>
      </c>
      <c r="E58" s="363">
        <f ca="1">IF(ISNUMBER(E62),ROUNDUP((1-(E62/(VLOOKUP(1,tblRPECoefficientWithoutColumnHeaders,2,0)*H62^2+VLOOKUP(2,tblRPECoefficientWithoutColumnHeaders,2,0)*H62+VLOOKUP(3,tblRPECoefficientWithoutColumnHeaders,2,0)))/E57)*100,1),0)</f>
        <v>0</v>
      </c>
      <c r="F58" s="364"/>
      <c r="G58" s="364"/>
      <c r="H58" s="365"/>
      <c r="J58" s="96" t="s">
        <v>89</v>
      </c>
      <c r="K58" s="363">
        <f ca="1">IF(ISNUMBER(K62),ROUNDUP((1-(K62/(VLOOKUP(1,tblRPECoefficientWithoutColumnHeaders,2,0)*N62^2+VLOOKUP(2,tblRPECoefficientWithoutColumnHeaders,2,0)*N62+VLOOKUP(3,tblRPECoefficientWithoutColumnHeaders,2,0)))/K57)*100,1),0)</f>
        <v>0</v>
      </c>
      <c r="L58" s="364"/>
      <c r="M58" s="364"/>
      <c r="N58" s="365"/>
      <c r="P58" s="96" t="s">
        <v>89</v>
      </c>
      <c r="Q58" s="363">
        <f ca="1">IF(ISNUMBER(Q62),ROUNDUP((1-(Q62/(VLOOKUP(1,tblRPECoefficientWithoutColumnHeaders,2,0)*T62^2+VLOOKUP(2,tblRPECoefficientWithoutColumnHeaders,2,0)*T62+VLOOKUP(3,tblRPECoefficientWithoutColumnHeaders,2,0)))/Q57)*100,1),0)</f>
        <v>0</v>
      </c>
      <c r="R58" s="364"/>
      <c r="S58" s="364"/>
      <c r="T58" s="365"/>
    </row>
    <row r="59" spans="2:20" ht="60" customHeight="1" x14ac:dyDescent="0.25">
      <c r="B59" s="359"/>
      <c r="D59" s="96" t="s">
        <v>90</v>
      </c>
      <c r="E59" s="363">
        <f>IF(COUNT(H48:H56)&gt;0,AVERAGEIF(H48:H56,"&gt;0"),0)</f>
        <v>0</v>
      </c>
      <c r="F59" s="364"/>
      <c r="G59" s="364"/>
      <c r="H59" s="365"/>
      <c r="J59" s="96" t="s">
        <v>90</v>
      </c>
      <c r="K59" s="363">
        <f>IF(COUNT(N48:N56)&gt;0,AVERAGEIF(N48:N56,"&gt;0"),0)</f>
        <v>0</v>
      </c>
      <c r="L59" s="364"/>
      <c r="M59" s="364"/>
      <c r="N59" s="365"/>
      <c r="P59" s="96" t="s">
        <v>90</v>
      </c>
      <c r="Q59" s="363">
        <f>IF(COUNT(T48:T56)&gt;0,AVERAGEIF(T48:T56,"&gt;0"),0)</f>
        <v>0</v>
      </c>
      <c r="R59" s="364"/>
      <c r="S59" s="364"/>
      <c r="T59" s="365"/>
    </row>
    <row r="60" spans="2:20" ht="60" customHeight="1" x14ac:dyDescent="0.25">
      <c r="B60" s="359"/>
      <c r="D60" s="96" t="s">
        <v>59</v>
      </c>
      <c r="E60" s="366">
        <f>SUM(F48:F56)</f>
        <v>0</v>
      </c>
      <c r="F60" s="367"/>
      <c r="G60" s="367"/>
      <c r="H60" s="368"/>
      <c r="J60" s="96" t="s">
        <v>59</v>
      </c>
      <c r="K60" s="366">
        <f>SUM(L48:L56)</f>
        <v>0</v>
      </c>
      <c r="L60" s="367"/>
      <c r="M60" s="367"/>
      <c r="N60" s="368"/>
      <c r="P60" s="96" t="s">
        <v>59</v>
      </c>
      <c r="Q60" s="366">
        <f>SUM(R48:R56)</f>
        <v>0</v>
      </c>
      <c r="R60" s="367"/>
      <c r="S60" s="367"/>
      <c r="T60" s="368"/>
    </row>
    <row r="61" spans="2:20" ht="60" customHeight="1" x14ac:dyDescent="0.25">
      <c r="B61" s="359"/>
      <c r="D61" s="97" t="s">
        <v>60</v>
      </c>
      <c r="E61" s="369">
        <f>SUM(PRODUCT(E48:F48),PRODUCT(E49:F49),PRODUCT(E50:F50),PRODUCT(E51:F51),PRODUCT(E52:F52),PRODUCT(E53:F53),PRODUCT(E54:F54),PRODUCT(E55:F55),PRODUCT(E56:F56))</f>
        <v>0</v>
      </c>
      <c r="F61" s="370"/>
      <c r="G61" s="370"/>
      <c r="H61" s="371"/>
      <c r="J61" s="97" t="s">
        <v>60</v>
      </c>
      <c r="K61" s="369">
        <f>SUM(PRODUCT(K48:L48),PRODUCT(K49:L49),PRODUCT(K50:L50),PRODUCT(K51:L51),PRODUCT(K52:L52),PRODUCT(K53:L53),PRODUCT(K54:L54),PRODUCT(K55:L55),PRODUCT(K56:L56))</f>
        <v>0</v>
      </c>
      <c r="L61" s="370"/>
      <c r="M61" s="370"/>
      <c r="N61" s="371"/>
      <c r="P61" s="97" t="s">
        <v>60</v>
      </c>
      <c r="Q61" s="369">
        <f>SUM(PRODUCT(Q48:R48),PRODUCT(Q49:R49),PRODUCT(Q50:R50),PRODUCT(Q51:R51),PRODUCT(Q52:R52),PRODUCT(Q53:R53),PRODUCT(Q54:R54),PRODUCT(Q55:R55),PRODUCT(Q56:R56))</f>
        <v>0</v>
      </c>
      <c r="R61" s="370"/>
      <c r="S61" s="370"/>
      <c r="T61" s="371"/>
    </row>
    <row r="62" spans="2:20" ht="39.950000000000003" customHeight="1" x14ac:dyDescent="0.25">
      <c r="B62" s="359"/>
      <c r="D62" s="98"/>
      <c r="E62" s="99" t="str">
        <f ca="1">OFFSET(E47,COUNT(E48:E56),0)</f>
        <v>WEIGHT</v>
      </c>
      <c r="F62" s="100">
        <f ca="1">IF(COUNT(E48:E56)&gt;0,OFFSET(E47,MATCH(MAX(E48:E56),E48:E56,0),0),0)</f>
        <v>0</v>
      </c>
      <c r="G62" s="100">
        <f ca="1">IF(COUNT(E48:E56)&gt;0,OFFSET(F47,MATCH(MAX(E48:E56),E48:E56,0),0)+(10-OFFSET(G47,MATCH(MAX(E48:E56),E48:E56,0),0)),0)</f>
        <v>0</v>
      </c>
      <c r="H62" s="101">
        <f ca="1">IF(COUNT(E48:E56)&gt;0,OFFSET(F47,COUNT(E48:E56),0)+(10-(OFFSET(G47,COUNT(E48:E56),0))),0)</f>
        <v>0</v>
      </c>
      <c r="J62" s="98"/>
      <c r="K62" s="99" t="str">
        <f ca="1">OFFSET(K47,COUNT(K48:K56),0)</f>
        <v>WEIGHT</v>
      </c>
      <c r="L62" s="100">
        <f ca="1">IF(COUNT(K48:K56)&gt;0,OFFSET(K47,MATCH(MAX(K48:K56),K48:K56,0),0),0)</f>
        <v>0</v>
      </c>
      <c r="M62" s="100">
        <f ca="1">IF(COUNT(K48:K56)&gt;0,OFFSET(L47,MATCH(MAX(K48:K56),K48:K56,0),0)+(10-OFFSET(M47,MATCH(MAX(K48:K56),K48:K56,0),0)),0)</f>
        <v>0</v>
      </c>
      <c r="N62" s="101">
        <f ca="1">IF(COUNT(K48:K56)&gt;0,OFFSET(L47,COUNT(K48:K56),0)+(10-(OFFSET(M47,COUNT(K48:K56),0))),0)</f>
        <v>0</v>
      </c>
      <c r="P62" s="98"/>
      <c r="Q62" s="99" t="str">
        <f ca="1">OFFSET(Q47,COUNT(Q48:Q56),0)</f>
        <v>WEIGHT</v>
      </c>
      <c r="R62" s="100">
        <f ca="1">IF(COUNT(Q48:Q56)&gt;0,OFFSET(Q47,MATCH(MAX(Q48:Q56),Q48:Q56,0),0),0)</f>
        <v>0</v>
      </c>
      <c r="S62" s="100">
        <f ca="1">IF(COUNT(Q48:Q56)&gt;0,OFFSET(R47,MATCH(MAX(Q48:Q56),Q48:Q56,0),0)+(10-OFFSET(S47,MATCH(MAX(Q48:Q56),Q48:Q56,0),0)),0)</f>
        <v>0</v>
      </c>
      <c r="T62" s="101">
        <f ca="1">IF(COUNT(Q48:Q56)&gt;0,OFFSET(R47,COUNT(Q48:Q56),0)+(10-(OFFSET(S47,COUNT(Q48:Q56),0))),0)</f>
        <v>0</v>
      </c>
    </row>
    <row r="63" spans="2:20" ht="15.75" x14ac:dyDescent="0.25"/>
    <row r="64" spans="2:20" ht="15.75" x14ac:dyDescent="0.25"/>
    <row r="65" spans="2:20" ht="80.099999999999994" customHeight="1" x14ac:dyDescent="0.25">
      <c r="B65" s="359">
        <v>3</v>
      </c>
      <c r="D65" s="391">
        <v>1</v>
      </c>
      <c r="E65" s="391"/>
      <c r="F65" s="391"/>
      <c r="G65" s="391"/>
      <c r="H65" s="391"/>
      <c r="J65" s="391">
        <v>2</v>
      </c>
      <c r="K65" s="391"/>
      <c r="L65" s="391"/>
      <c r="M65" s="391"/>
      <c r="N65" s="391"/>
      <c r="P65" s="391">
        <v>3</v>
      </c>
      <c r="Q65" s="391"/>
      <c r="R65" s="391"/>
      <c r="S65" s="391"/>
      <c r="T65" s="391"/>
    </row>
    <row r="66" spans="2:20" ht="15" customHeight="1" x14ac:dyDescent="0.25">
      <c r="B66" s="359"/>
    </row>
    <row r="67" spans="2:20" ht="80.099999999999994" customHeight="1" x14ac:dyDescent="0.25">
      <c r="B67" s="359"/>
      <c r="D67" s="376" t="str">
        <f>VLOOKUP($H$1,tblProgramSchedule,MATCH("DAY " &amp; $B65 &amp; " / EXERCISE " &amp; D65,tblProgramScheduleColumnHeaders,0),0)</f>
        <v>COMPETITION DEAD LIFT</v>
      </c>
      <c r="E67" s="377"/>
      <c r="F67" s="377"/>
      <c r="G67" s="377"/>
      <c r="H67" s="378"/>
      <c r="J67" s="376" t="str">
        <f>VLOOKUP($H$1,tblProgramSchedule,MATCH("DAY " &amp; $B65 &amp; " / EXERCISE " &amp; J65,tblProgramScheduleColumnHeaders,0),0)</f>
        <v>SUPPLEMENTAL BENCH - METHOD 1</v>
      </c>
      <c r="K67" s="377"/>
      <c r="L67" s="377"/>
      <c r="M67" s="377"/>
      <c r="N67" s="378"/>
      <c r="P67" s="376" t="str">
        <f>VLOOKUP($H$1,tblProgramSchedule,MATCH("DAY " &amp; $B65 &amp; " / EXERCISE " &amp; P65,tblProgramScheduleColumnHeaders,0),0)</f>
        <v>SUPPLEMENTAL SQUAT - METHOD 2</v>
      </c>
      <c r="Q67" s="377"/>
      <c r="R67" s="377"/>
      <c r="S67" s="377"/>
      <c r="T67" s="378"/>
    </row>
    <row r="68" spans="2:20" ht="50.1" customHeight="1" x14ac:dyDescent="0.25">
      <c r="B68" s="359"/>
      <c r="D68" s="72" t="s">
        <v>79</v>
      </c>
      <c r="E68" s="379" t="str">
        <f>VLOOKUP('WEEK 4'!$H$1,tblProgramExerciseDetails,MATCH(D67 &amp; " - " &amp; D68,tblProgramExerciseDetailsColumnHeaders,0),0)</f>
        <v>Deadlift with belt</v>
      </c>
      <c r="F68" s="380"/>
      <c r="G68" s="380"/>
      <c r="H68" s="381"/>
      <c r="J68" s="72" t="s">
        <v>79</v>
      </c>
      <c r="K68" s="379" t="str">
        <f>VLOOKUP('WEEK 4'!$H$1,tblProgramExerciseDetails,MATCH(J67 &amp; " - " &amp; J68,tblProgramExerciseDetailsColumnHeaders,0),0)</f>
        <v>Incline bench, 2 ct paused</v>
      </c>
      <c r="L68" s="380"/>
      <c r="M68" s="380"/>
      <c r="N68" s="381"/>
      <c r="P68" s="72" t="s">
        <v>79</v>
      </c>
      <c r="Q68" s="379" t="str">
        <f>VLOOKUP('WEEK 4'!$H$1,tblProgramExerciseDetails,MATCH(P67 &amp; " - " &amp; P68,tblProgramExerciseDetailsColumnHeaders,0),0)</f>
        <v xml:space="preserve">Leg Press or Belt Squat or SSB Squat or HBBS </v>
      </c>
      <c r="R68" s="380"/>
      <c r="S68" s="380"/>
      <c r="T68" s="381"/>
    </row>
    <row r="69" spans="2:20" ht="50.1" customHeight="1" x14ac:dyDescent="0.25">
      <c r="B69" s="359"/>
      <c r="D69" s="73" t="s">
        <v>78</v>
      </c>
      <c r="E69" s="382" t="str">
        <f>VLOOKUP('WEEK 4'!$H$1,tblProgramExerciseDetails,MATCH(D67 &amp; " - " &amp; D69,tblProgramExerciseDetailsColumnHeaders,0),0)</f>
        <v>Max 4 min for sets at RPE over 7</v>
      </c>
      <c r="F69" s="383"/>
      <c r="G69" s="383"/>
      <c r="H69" s="384"/>
      <c r="J69" s="73" t="s">
        <v>78</v>
      </c>
      <c r="K69" s="382" t="str">
        <f>VLOOKUP('WEEK 4'!$H$1,tblProgramExerciseDetails,MATCH(J67 &amp; " - " &amp; J69,tblProgramExerciseDetailsColumnHeaders,0),0)</f>
        <v>Max 3-5 min for sets at RPE over 7</v>
      </c>
      <c r="L69" s="383"/>
      <c r="M69" s="383"/>
      <c r="N69" s="384"/>
      <c r="P69" s="73" t="s">
        <v>78</v>
      </c>
      <c r="Q69" s="382" t="str">
        <f>VLOOKUP('WEEK 4'!$H$1,tblProgramExerciseDetails,MATCH(P67 &amp; " - " &amp; P69,tblProgramExerciseDetailsColumnHeaders,0),0)</f>
        <v>See Myorep description</v>
      </c>
      <c r="R69" s="383"/>
      <c r="S69" s="383"/>
      <c r="T69" s="384"/>
    </row>
    <row r="70" spans="2:20" ht="80.099999999999994" customHeight="1" x14ac:dyDescent="0.25">
      <c r="B70" s="359"/>
      <c r="D70" s="74" t="s">
        <v>77</v>
      </c>
      <c r="E70" s="385" t="str">
        <f>VLOOKUP('WEEK 4'!$H$1,tblProgramExerciseDetails,MATCH(D67 &amp; " - " &amp; D70,tblProgramExerciseDetailsColumnHeaders,0),0)</f>
        <v>• 6 Reps @ 6 RPE (68%)
• 6 Reps @ 7 RPE (73%)
• 6 Reps @ 8 RPE (78%) x 2 Sets</v>
      </c>
      <c r="F70" s="386"/>
      <c r="G70" s="386"/>
      <c r="H70" s="387"/>
      <c r="J70" s="74" t="s">
        <v>77</v>
      </c>
      <c r="K70" s="385" t="str">
        <f>VLOOKUP('WEEK 4'!$H$1,tblProgramExerciseDetails,MATCH(J67 &amp; " - " &amp; J70,tblProgramExerciseDetailsColumnHeaders,0),0)</f>
        <v>• 8 Reps @ 6 RPE (68%)
• 8 Reps @ 7 RPE (73%)
• 8 Reps @ 8 RPE (78%) x 2 Sets</v>
      </c>
      <c r="L70" s="386"/>
      <c r="M70" s="386"/>
      <c r="N70" s="387"/>
      <c r="P70" s="74" t="s">
        <v>77</v>
      </c>
      <c r="Q70" s="385" t="str">
        <f>VLOOKUP('WEEK 4'!$H$1,tblProgramExerciseDetails,MATCH(P67 &amp; " - " &amp; P70,tblProgramExerciseDetailsColumnHeaders,0),0)</f>
        <v>• 14-16 Reps @ 8 RPE 
• 3-5 Reps</v>
      </c>
      <c r="R70" s="386"/>
      <c r="S70" s="386"/>
      <c r="T70" s="387"/>
    </row>
    <row r="71" spans="2:20" ht="60" customHeight="1" x14ac:dyDescent="0.25">
      <c r="B71" s="359"/>
      <c r="D71" s="75" t="s">
        <v>58</v>
      </c>
      <c r="E71" s="75" t="s">
        <v>60</v>
      </c>
      <c r="F71" s="75" t="s">
        <v>59</v>
      </c>
      <c r="G71" s="75" t="s">
        <v>61</v>
      </c>
      <c r="H71" s="75" t="s">
        <v>87</v>
      </c>
      <c r="J71" s="75" t="s">
        <v>58</v>
      </c>
      <c r="K71" s="75" t="s">
        <v>60</v>
      </c>
      <c r="L71" s="75" t="s">
        <v>59</v>
      </c>
      <c r="M71" s="75" t="s">
        <v>61</v>
      </c>
      <c r="N71" s="75" t="s">
        <v>87</v>
      </c>
      <c r="P71" s="75" t="s">
        <v>58</v>
      </c>
      <c r="Q71" s="75" t="s">
        <v>60</v>
      </c>
      <c r="R71" s="75" t="s">
        <v>59</v>
      </c>
      <c r="S71" s="75" t="s">
        <v>61</v>
      </c>
      <c r="T71" s="75" t="s">
        <v>87</v>
      </c>
    </row>
    <row r="72" spans="2:20" ht="39.950000000000003" customHeight="1" x14ac:dyDescent="0.25">
      <c r="B72" s="359"/>
      <c r="D72" s="76" t="s">
        <v>62</v>
      </c>
      <c r="E72" s="77"/>
      <c r="F72" s="78"/>
      <c r="G72" s="79"/>
      <c r="H72" s="80" t="str">
        <f>IF(ISNUMBER(E72),E72/E$81,"")</f>
        <v/>
      </c>
      <c r="J72" s="76" t="s">
        <v>62</v>
      </c>
      <c r="K72" s="77"/>
      <c r="L72" s="78"/>
      <c r="M72" s="79"/>
      <c r="N72" s="80" t="str">
        <f>IF(ISNUMBER(K72),K72/K$81,"")</f>
        <v/>
      </c>
      <c r="P72" s="76" t="s">
        <v>62</v>
      </c>
      <c r="Q72" s="77"/>
      <c r="R72" s="78"/>
      <c r="S72" s="79"/>
      <c r="T72" s="80" t="str">
        <f>IF(ISNUMBER(Q72),Q72/Q$81,"")</f>
        <v/>
      </c>
    </row>
    <row r="73" spans="2:20" ht="39.950000000000003" customHeight="1" x14ac:dyDescent="0.25">
      <c r="B73" s="359"/>
      <c r="D73" s="81" t="s">
        <v>63</v>
      </c>
      <c r="E73" s="82"/>
      <c r="F73" s="83"/>
      <c r="G73" s="84"/>
      <c r="H73" s="85" t="str">
        <f t="shared" ref="H73:H80" si="8">IF(ISNUMBER(E73),E73/E$81,"")</f>
        <v/>
      </c>
      <c r="J73" s="81" t="s">
        <v>63</v>
      </c>
      <c r="K73" s="82"/>
      <c r="L73" s="83"/>
      <c r="M73" s="84"/>
      <c r="N73" s="85" t="str">
        <f t="shared" ref="N73:N80" si="9">IF(ISNUMBER(K73),K73/K$81,"")</f>
        <v/>
      </c>
      <c r="P73" s="81" t="s">
        <v>63</v>
      </c>
      <c r="Q73" s="82"/>
      <c r="R73" s="83"/>
      <c r="S73" s="84"/>
      <c r="T73" s="85" t="str">
        <f t="shared" ref="T73:T80" si="10">IF(ISNUMBER(Q73),Q73/Q$81,"")</f>
        <v/>
      </c>
    </row>
    <row r="74" spans="2:20" ht="39.950000000000003" customHeight="1" x14ac:dyDescent="0.25">
      <c r="B74" s="359"/>
      <c r="D74" s="81" t="s">
        <v>64</v>
      </c>
      <c r="E74" s="86"/>
      <c r="F74" s="87"/>
      <c r="G74" s="88"/>
      <c r="H74" s="89" t="str">
        <f t="shared" si="8"/>
        <v/>
      </c>
      <c r="J74" s="81" t="s">
        <v>64</v>
      </c>
      <c r="K74" s="86"/>
      <c r="L74" s="87"/>
      <c r="M74" s="88"/>
      <c r="N74" s="89" t="str">
        <f t="shared" si="9"/>
        <v/>
      </c>
      <c r="P74" s="81" t="s">
        <v>64</v>
      </c>
      <c r="Q74" s="86"/>
      <c r="R74" s="87"/>
      <c r="S74" s="88"/>
      <c r="T74" s="89" t="str">
        <f t="shared" si="10"/>
        <v/>
      </c>
    </row>
    <row r="75" spans="2:20" ht="39.950000000000003" customHeight="1" x14ac:dyDescent="0.25">
      <c r="B75" s="359"/>
      <c r="D75" s="81" t="s">
        <v>65</v>
      </c>
      <c r="E75" s="82"/>
      <c r="F75" s="83"/>
      <c r="G75" s="84"/>
      <c r="H75" s="85" t="str">
        <f t="shared" si="8"/>
        <v/>
      </c>
      <c r="J75" s="81" t="s">
        <v>65</v>
      </c>
      <c r="K75" s="82"/>
      <c r="L75" s="83"/>
      <c r="M75" s="84"/>
      <c r="N75" s="85" t="str">
        <f t="shared" si="9"/>
        <v/>
      </c>
      <c r="P75" s="81" t="s">
        <v>65</v>
      </c>
      <c r="Q75" s="82"/>
      <c r="R75" s="83"/>
      <c r="S75" s="84"/>
      <c r="T75" s="85" t="str">
        <f t="shared" si="10"/>
        <v/>
      </c>
    </row>
    <row r="76" spans="2:20" ht="39.950000000000003" customHeight="1" x14ac:dyDescent="0.25">
      <c r="B76" s="359"/>
      <c r="D76" s="81" t="s">
        <v>66</v>
      </c>
      <c r="E76" s="86"/>
      <c r="F76" s="87"/>
      <c r="G76" s="88"/>
      <c r="H76" s="89" t="str">
        <f t="shared" si="8"/>
        <v/>
      </c>
      <c r="J76" s="81" t="s">
        <v>66</v>
      </c>
      <c r="K76" s="86"/>
      <c r="L76" s="87"/>
      <c r="M76" s="88"/>
      <c r="N76" s="89" t="str">
        <f t="shared" si="9"/>
        <v/>
      </c>
      <c r="P76" s="81" t="s">
        <v>66</v>
      </c>
      <c r="Q76" s="86"/>
      <c r="R76" s="87"/>
      <c r="S76" s="88"/>
      <c r="T76" s="89" t="str">
        <f t="shared" si="10"/>
        <v/>
      </c>
    </row>
    <row r="77" spans="2:20" ht="39.950000000000003" customHeight="1" x14ac:dyDescent="0.25">
      <c r="B77" s="359"/>
      <c r="D77" s="81" t="s">
        <v>67</v>
      </c>
      <c r="E77" s="82"/>
      <c r="F77" s="83"/>
      <c r="G77" s="84"/>
      <c r="H77" s="85" t="str">
        <f t="shared" si="8"/>
        <v/>
      </c>
      <c r="J77" s="81" t="s">
        <v>67</v>
      </c>
      <c r="K77" s="82"/>
      <c r="L77" s="83"/>
      <c r="M77" s="84"/>
      <c r="N77" s="85" t="str">
        <f t="shared" si="9"/>
        <v/>
      </c>
      <c r="P77" s="81" t="s">
        <v>67</v>
      </c>
      <c r="Q77" s="82"/>
      <c r="R77" s="83"/>
      <c r="S77" s="84"/>
      <c r="T77" s="85" t="str">
        <f t="shared" si="10"/>
        <v/>
      </c>
    </row>
    <row r="78" spans="2:20" ht="39.950000000000003" customHeight="1" x14ac:dyDescent="0.25">
      <c r="B78" s="359"/>
      <c r="D78" s="81" t="s">
        <v>68</v>
      </c>
      <c r="E78" s="86"/>
      <c r="F78" s="87"/>
      <c r="G78" s="88"/>
      <c r="H78" s="89" t="str">
        <f t="shared" si="8"/>
        <v/>
      </c>
      <c r="J78" s="81" t="s">
        <v>68</v>
      </c>
      <c r="K78" s="86"/>
      <c r="L78" s="87"/>
      <c r="M78" s="88"/>
      <c r="N78" s="89" t="str">
        <f t="shared" si="9"/>
        <v/>
      </c>
      <c r="P78" s="81" t="s">
        <v>68</v>
      </c>
      <c r="Q78" s="86"/>
      <c r="R78" s="87"/>
      <c r="S78" s="88"/>
      <c r="T78" s="89" t="str">
        <f t="shared" si="10"/>
        <v/>
      </c>
    </row>
    <row r="79" spans="2:20" ht="39.950000000000003" customHeight="1" x14ac:dyDescent="0.25">
      <c r="B79" s="359"/>
      <c r="D79" s="81" t="s">
        <v>69</v>
      </c>
      <c r="E79" s="82"/>
      <c r="F79" s="83"/>
      <c r="G79" s="84"/>
      <c r="H79" s="85" t="str">
        <f t="shared" si="8"/>
        <v/>
      </c>
      <c r="J79" s="81" t="s">
        <v>69</v>
      </c>
      <c r="K79" s="82"/>
      <c r="L79" s="83"/>
      <c r="M79" s="84"/>
      <c r="N79" s="85" t="str">
        <f t="shared" si="9"/>
        <v/>
      </c>
      <c r="P79" s="81" t="s">
        <v>69</v>
      </c>
      <c r="Q79" s="82"/>
      <c r="R79" s="83"/>
      <c r="S79" s="84"/>
      <c r="T79" s="85" t="str">
        <f t="shared" si="10"/>
        <v/>
      </c>
    </row>
    <row r="80" spans="2:20" ht="39.950000000000003" customHeight="1" thickBot="1" x14ac:dyDescent="0.3">
      <c r="B80" s="359"/>
      <c r="D80" s="90" t="s">
        <v>70</v>
      </c>
      <c r="E80" s="91"/>
      <c r="F80" s="92"/>
      <c r="G80" s="93"/>
      <c r="H80" s="94" t="str">
        <f t="shared" si="8"/>
        <v/>
      </c>
      <c r="J80" s="90" t="s">
        <v>70</v>
      </c>
      <c r="K80" s="91"/>
      <c r="L80" s="92"/>
      <c r="M80" s="93"/>
      <c r="N80" s="94" t="str">
        <f t="shared" si="9"/>
        <v/>
      </c>
      <c r="P80" s="90" t="s">
        <v>70</v>
      </c>
      <c r="Q80" s="91"/>
      <c r="R80" s="92"/>
      <c r="S80" s="93"/>
      <c r="T80" s="94" t="str">
        <f t="shared" si="10"/>
        <v/>
      </c>
    </row>
    <row r="81" spans="2:20" ht="60" customHeight="1" thickTop="1" x14ac:dyDescent="0.25">
      <c r="B81" s="359"/>
      <c r="D81" s="95" t="s">
        <v>88</v>
      </c>
      <c r="E81" s="360">
        <f ca="1">ROUNDUP(F86/(VLOOKUP(1,tblRPECoefficientWithoutColumnHeaders,2,0)*G86^2+VLOOKUP(2,tblRPECoefficientWithoutColumnHeaders,2,0)*G86+VLOOKUP(3,tblRPECoefficientWithoutColumnHeaders,2,0)),0)</f>
        <v>0</v>
      </c>
      <c r="F81" s="361"/>
      <c r="G81" s="361"/>
      <c r="H81" s="362"/>
      <c r="J81" s="95" t="s">
        <v>88</v>
      </c>
      <c r="K81" s="360">
        <f ca="1">ROUNDUP(L86/(VLOOKUP(1,tblRPECoefficientWithoutColumnHeaders,2,0)*M86^2+VLOOKUP(2,tblRPECoefficientWithoutColumnHeaders,2,0)*M86+VLOOKUP(3,tblRPECoefficientWithoutColumnHeaders,2,0)),0)</f>
        <v>0</v>
      </c>
      <c r="L81" s="361"/>
      <c r="M81" s="361"/>
      <c r="N81" s="362"/>
      <c r="P81" s="95" t="s">
        <v>88</v>
      </c>
      <c r="Q81" s="360">
        <f ca="1">ROUNDUP(R86/(VLOOKUP(1,tblRPECoefficientWithoutColumnHeaders,2,0)*S86^2+VLOOKUP(2,tblRPECoefficientWithoutColumnHeaders,2,0)*S86+VLOOKUP(3,tblRPECoefficientWithoutColumnHeaders,2,0)),0)</f>
        <v>0</v>
      </c>
      <c r="R81" s="361"/>
      <c r="S81" s="361"/>
      <c r="T81" s="362"/>
    </row>
    <row r="82" spans="2:20" ht="60" customHeight="1" x14ac:dyDescent="0.25">
      <c r="B82" s="359"/>
      <c r="D82" s="96" t="s">
        <v>89</v>
      </c>
      <c r="E82" s="363">
        <f ca="1">IF(ISNUMBER(E86),ROUNDUP((1-(E86/(VLOOKUP(1,tblRPECoefficientWithoutColumnHeaders,2,0)*H86^2+VLOOKUP(2,tblRPECoefficientWithoutColumnHeaders,2,0)*H86+VLOOKUP(3,tblRPECoefficientWithoutColumnHeaders,2,0)))/E81)*100,1),0)</f>
        <v>0</v>
      </c>
      <c r="F82" s="364"/>
      <c r="G82" s="364"/>
      <c r="H82" s="365"/>
      <c r="J82" s="96" t="s">
        <v>89</v>
      </c>
      <c r="K82" s="363">
        <f ca="1">IF(ISNUMBER(K86),ROUNDUP((1-(K86/(VLOOKUP(1,tblRPECoefficientWithoutColumnHeaders,2,0)*N86^2+VLOOKUP(2,tblRPECoefficientWithoutColumnHeaders,2,0)*N86+VLOOKUP(3,tblRPECoefficientWithoutColumnHeaders,2,0)))/K81)*100,1),0)</f>
        <v>0</v>
      </c>
      <c r="L82" s="364"/>
      <c r="M82" s="364"/>
      <c r="N82" s="365"/>
      <c r="P82" s="96" t="s">
        <v>89</v>
      </c>
      <c r="Q82" s="363">
        <f ca="1">IF(ISNUMBER(Q86),ROUNDUP((1-(Q86/(VLOOKUP(1,tblRPECoefficientWithoutColumnHeaders,2,0)*T86^2+VLOOKUP(2,tblRPECoefficientWithoutColumnHeaders,2,0)*T86+VLOOKUP(3,tblRPECoefficientWithoutColumnHeaders,2,0)))/Q81)*100,1),0)</f>
        <v>0</v>
      </c>
      <c r="R82" s="364"/>
      <c r="S82" s="364"/>
      <c r="T82" s="365"/>
    </row>
    <row r="83" spans="2:20" ht="60" customHeight="1" x14ac:dyDescent="0.25">
      <c r="B83" s="359"/>
      <c r="D83" s="96" t="s">
        <v>90</v>
      </c>
      <c r="E83" s="363">
        <f>IF(COUNT(H72:H80)&gt;0,AVERAGEIF(H72:H80,"&gt;0"),0)</f>
        <v>0</v>
      </c>
      <c r="F83" s="364"/>
      <c r="G83" s="364"/>
      <c r="H83" s="365"/>
      <c r="J83" s="96" t="s">
        <v>90</v>
      </c>
      <c r="K83" s="363">
        <f>IF(COUNT(N72:N80)&gt;0,AVERAGEIF(N72:N80,"&gt;0"),0)</f>
        <v>0</v>
      </c>
      <c r="L83" s="364"/>
      <c r="M83" s="364"/>
      <c r="N83" s="365"/>
      <c r="P83" s="96" t="s">
        <v>90</v>
      </c>
      <c r="Q83" s="363">
        <f>IF(COUNT(T72:T80)&gt;0,AVERAGEIF(T72:T80,"&gt;0"),0)</f>
        <v>0</v>
      </c>
      <c r="R83" s="364"/>
      <c r="S83" s="364"/>
      <c r="T83" s="365"/>
    </row>
    <row r="84" spans="2:20" ht="60" customHeight="1" x14ac:dyDescent="0.25">
      <c r="B84" s="359"/>
      <c r="D84" s="96" t="s">
        <v>59</v>
      </c>
      <c r="E84" s="366">
        <f>SUM(F72:F80)</f>
        <v>0</v>
      </c>
      <c r="F84" s="367"/>
      <c r="G84" s="367"/>
      <c r="H84" s="368"/>
      <c r="J84" s="96" t="s">
        <v>59</v>
      </c>
      <c r="K84" s="366">
        <f>SUM(L72:L80)</f>
        <v>0</v>
      </c>
      <c r="L84" s="367"/>
      <c r="M84" s="367"/>
      <c r="N84" s="368"/>
      <c r="P84" s="96" t="s">
        <v>59</v>
      </c>
      <c r="Q84" s="366">
        <f>SUM(R72:R80)</f>
        <v>0</v>
      </c>
      <c r="R84" s="367"/>
      <c r="S84" s="367"/>
      <c r="T84" s="368"/>
    </row>
    <row r="85" spans="2:20" ht="60" customHeight="1" x14ac:dyDescent="0.25">
      <c r="B85" s="359"/>
      <c r="D85" s="97" t="s">
        <v>60</v>
      </c>
      <c r="E85" s="369">
        <f>SUM(PRODUCT(E72:F72),PRODUCT(E73:F73),PRODUCT(E74:F74),PRODUCT(E75:F75),PRODUCT(E76:F76),PRODUCT(E77:F77),PRODUCT(E78:F78),PRODUCT(E79:F79),PRODUCT(E80:F80))</f>
        <v>0</v>
      </c>
      <c r="F85" s="370"/>
      <c r="G85" s="370"/>
      <c r="H85" s="371"/>
      <c r="J85" s="97" t="s">
        <v>60</v>
      </c>
      <c r="K85" s="369">
        <f>SUM(PRODUCT(K72:L72),PRODUCT(K73:L73),PRODUCT(K74:L74),PRODUCT(K75:L75),PRODUCT(K76:L76),PRODUCT(K77:L77),PRODUCT(K78:L78),PRODUCT(K79:L79),PRODUCT(K80:L80))</f>
        <v>0</v>
      </c>
      <c r="L85" s="370"/>
      <c r="M85" s="370"/>
      <c r="N85" s="371"/>
      <c r="P85" s="97" t="s">
        <v>60</v>
      </c>
      <c r="Q85" s="369">
        <f>SUM(PRODUCT(Q72:R72),PRODUCT(Q73:R73),PRODUCT(Q74:R74),PRODUCT(Q75:R75),PRODUCT(Q76:R76),PRODUCT(Q77:R77),PRODUCT(Q78:R78),PRODUCT(Q79:R79),PRODUCT(Q80:R80))</f>
        <v>0</v>
      </c>
      <c r="R85" s="370"/>
      <c r="S85" s="370"/>
      <c r="T85" s="371"/>
    </row>
    <row r="86" spans="2:20" ht="39.950000000000003" customHeight="1" x14ac:dyDescent="0.25">
      <c r="B86" s="359"/>
      <c r="D86" s="98"/>
      <c r="E86" s="99" t="str">
        <f ca="1">OFFSET(E71,COUNT(E72:E80),0)</f>
        <v>WEIGHT</v>
      </c>
      <c r="F86" s="100">
        <f ca="1">IF(COUNT(E72:E80)&gt;0,OFFSET(E71,MATCH(MAX(E72:E80),E72:E80,0),0),0)</f>
        <v>0</v>
      </c>
      <c r="G86" s="100">
        <f ca="1">IF(COUNT(E72:E80)&gt;0,OFFSET(F71,MATCH(MAX(E72:E80),E72:E80,0),0)+(10-OFFSET(G71,MATCH(MAX(E72:E80),E72:E80,0),0)),0)</f>
        <v>0</v>
      </c>
      <c r="H86" s="101">
        <f ca="1">IF(COUNT(E72:E80)&gt;0,OFFSET(F71,COUNT(E72:E80),0)+(10-(OFFSET(G71,COUNT(E72:E80),0))),0)</f>
        <v>0</v>
      </c>
      <c r="J86" s="98"/>
      <c r="K86" s="99" t="str">
        <f ca="1">OFFSET(K71,COUNT(K72:K80),0)</f>
        <v>WEIGHT</v>
      </c>
      <c r="L86" s="100">
        <f ca="1">IF(COUNT(K72:K80)&gt;0,OFFSET(K71,MATCH(MAX(K72:K80),K72:K80,0),0),0)</f>
        <v>0</v>
      </c>
      <c r="M86" s="100">
        <f ca="1">IF(COUNT(K72:K80)&gt;0,OFFSET(L71,MATCH(MAX(K72:K80),K72:K80,0),0)+(10-OFFSET(M71,MATCH(MAX(K72:K80),K72:K80,0),0)),0)</f>
        <v>0</v>
      </c>
      <c r="N86" s="101">
        <f ca="1">IF(COUNT(K72:K80)&gt;0,OFFSET(L71,COUNT(K72:K80),0)+(10-(OFFSET(M71,COUNT(K72:K80),0))),0)</f>
        <v>0</v>
      </c>
      <c r="P86" s="98"/>
      <c r="Q86" s="99" t="str">
        <f ca="1">OFFSET(Q71,COUNT(Q72:Q80),0)</f>
        <v>WEIGHT</v>
      </c>
      <c r="R86" s="100">
        <f ca="1">IF(COUNT(Q72:Q80)&gt;0,OFFSET(Q71,MATCH(MAX(Q72:Q80),Q72:Q80,0),0),0)</f>
        <v>0</v>
      </c>
      <c r="S86" s="100">
        <f ca="1">IF(COUNT(Q72:Q80)&gt;0,OFFSET(R71,MATCH(MAX(Q72:Q80),Q72:Q80,0),0)+(10-OFFSET(S71,MATCH(MAX(Q72:Q80),Q72:Q80,0),0)),0)</f>
        <v>0</v>
      </c>
      <c r="T86" s="101">
        <f ca="1">IF(COUNT(Q72:Q80)&gt;0,OFFSET(R71,COUNT(Q72:Q80),0)+(10-(OFFSET(S71,COUNT(Q72:Q80),0))),0)</f>
        <v>0</v>
      </c>
    </row>
    <row r="87" spans="2:20" ht="15.75" x14ac:dyDescent="0.25"/>
    <row r="88" spans="2:20" ht="15.75" hidden="1" x14ac:dyDescent="0.25"/>
    <row r="89" spans="2:20" ht="15.75" hidden="1" x14ac:dyDescent="0.25"/>
    <row r="90" spans="2:20" ht="80.099999999999994" customHeight="1" x14ac:dyDescent="0.25">
      <c r="B90" s="359" t="s">
        <v>171</v>
      </c>
      <c r="D90" s="391">
        <v>1</v>
      </c>
      <c r="E90" s="391"/>
      <c r="F90" s="391"/>
      <c r="G90" s="391"/>
      <c r="H90" s="391"/>
      <c r="J90" s="391">
        <v>2</v>
      </c>
      <c r="K90" s="391"/>
      <c r="L90" s="391"/>
      <c r="M90" s="391"/>
      <c r="N90" s="391"/>
      <c r="P90" s="391">
        <v>3</v>
      </c>
      <c r="Q90" s="391"/>
      <c r="R90" s="391"/>
      <c r="S90" s="391"/>
      <c r="T90" s="391"/>
    </row>
    <row r="91" spans="2:20" ht="80.099999999999994" customHeight="1" x14ac:dyDescent="0.25">
      <c r="B91" s="359"/>
    </row>
    <row r="92" spans="2:20" ht="80.099999999999994" customHeight="1" x14ac:dyDescent="0.25">
      <c r="B92" s="359"/>
      <c r="D92" s="376" t="str">
        <f>PROGRAM!AC4</f>
        <v>Conditioning</v>
      </c>
      <c r="E92" s="377"/>
      <c r="F92" s="377"/>
      <c r="G92" s="377"/>
      <c r="H92" s="378"/>
      <c r="J92" s="376" t="str">
        <f>PROGRAM!AD4</f>
        <v>Upper back work</v>
      </c>
      <c r="K92" s="377"/>
      <c r="L92" s="377"/>
      <c r="M92" s="377"/>
      <c r="N92" s="378"/>
      <c r="P92" s="376" t="str">
        <f>PROGRAM!AE4</f>
        <v>Ab work</v>
      </c>
      <c r="Q92" s="377"/>
      <c r="R92" s="377"/>
      <c r="S92" s="377"/>
      <c r="T92" s="378"/>
    </row>
    <row r="93" spans="2:20" ht="80.099999999999994" customHeight="1" x14ac:dyDescent="0.25">
      <c r="B93" s="359"/>
      <c r="D93" s="72" t="s">
        <v>79</v>
      </c>
      <c r="E93" s="407" t="str">
        <f>PROGRAM!AC8</f>
        <v>30 min steady state @ RPE 6 1x/wk
20 minutes HIIT (20s sprint @ 10, 100s rest) 1x/wk</v>
      </c>
      <c r="F93" s="380"/>
      <c r="G93" s="380"/>
      <c r="H93" s="381"/>
      <c r="J93" s="72" t="s">
        <v>79</v>
      </c>
      <c r="K93" s="407" t="str">
        <f>PROGRAM!AD8</f>
        <v>8 minutes upper back work AMRAP</v>
      </c>
      <c r="L93" s="380"/>
      <c r="M93" s="380"/>
      <c r="N93" s="381"/>
      <c r="P93" s="72" t="s">
        <v>79</v>
      </c>
      <c r="Q93" s="407" t="str">
        <f>PROGRAM!AE8</f>
        <v>8 min ab work AMRAP</v>
      </c>
      <c r="R93" s="380"/>
      <c r="S93" s="380"/>
      <c r="T93" s="381"/>
    </row>
    <row r="94" spans="2:20" ht="80.099999999999994" customHeight="1" x14ac:dyDescent="0.25">
      <c r="B94" s="359"/>
      <c r="D94" s="73" t="s">
        <v>198</v>
      </c>
      <c r="E94" s="409" t="e">
        <f>[1]PROGRAM!AD283</f>
        <v>#REF!</v>
      </c>
      <c r="F94" s="383"/>
      <c r="G94" s="383"/>
      <c r="H94" s="384"/>
      <c r="J94" s="73" t="s">
        <v>198</v>
      </c>
      <c r="K94" s="409" t="e">
        <f>[1]PROGRAM!AM283</f>
        <v>#REF!</v>
      </c>
      <c r="L94" s="383"/>
      <c r="M94" s="383"/>
      <c r="N94" s="384"/>
      <c r="P94" s="73" t="s">
        <v>198</v>
      </c>
      <c r="Q94" s="409" t="e">
        <f>[1]PROGRAM!AA283</f>
        <v>#REF!</v>
      </c>
      <c r="R94" s="383"/>
      <c r="S94" s="383"/>
      <c r="T94" s="384"/>
    </row>
    <row r="95" spans="2:20" ht="80.099999999999994" customHeight="1" x14ac:dyDescent="0.25">
      <c r="B95" s="359"/>
      <c r="D95" s="74"/>
      <c r="E95" s="408" t="e">
        <f>[1]PROGRAM!AE283</f>
        <v>#REF!</v>
      </c>
      <c r="F95" s="386"/>
      <c r="G95" s="386"/>
      <c r="H95" s="387"/>
      <c r="J95" s="74"/>
      <c r="K95" s="408"/>
      <c r="L95" s="386"/>
      <c r="M95" s="386"/>
      <c r="N95" s="387"/>
      <c r="P95" s="74"/>
      <c r="Q95" s="385"/>
      <c r="R95" s="386"/>
      <c r="S95" s="386"/>
      <c r="T95" s="387"/>
    </row>
    <row r="96" spans="2:20" ht="80.099999999999994" customHeight="1" x14ac:dyDescent="0.25">
      <c r="B96" s="359"/>
    </row>
    <row r="97" spans="2:8" ht="80.099999999999994" customHeight="1" x14ac:dyDescent="0.25">
      <c r="B97" s="359"/>
    </row>
    <row r="98" spans="2:8" ht="80.099999999999994" customHeight="1" x14ac:dyDescent="0.25">
      <c r="B98" s="359"/>
      <c r="D98" s="376" t="str">
        <f>PROGRAM!AF4</f>
        <v>Arm Work</v>
      </c>
      <c r="E98" s="377"/>
      <c r="F98" s="377"/>
      <c r="G98" s="377"/>
      <c r="H98" s="378"/>
    </row>
    <row r="99" spans="2:8" ht="80.099999999999994" customHeight="1" x14ac:dyDescent="0.25">
      <c r="B99" s="359"/>
      <c r="D99" s="72" t="s">
        <v>79</v>
      </c>
      <c r="E99" s="407" t="str">
        <f>PROGRAM!AF8</f>
        <v>4 sets of 12-15 reps @ RPE 8, triceps press downs 2x/wk
4 sets of 12-15 reps @ RPE 8, biceps curls 2x/wk</v>
      </c>
      <c r="F99" s="380"/>
      <c r="G99" s="380"/>
      <c r="H99" s="381"/>
    </row>
    <row r="100" spans="2:8" ht="80.099999999999994" customHeight="1" x14ac:dyDescent="0.25">
      <c r="B100" s="359"/>
      <c r="D100" s="73" t="s">
        <v>198</v>
      </c>
      <c r="E100" s="409" t="e">
        <f>[1]PROGRAM!AD13</f>
        <v>#REF!</v>
      </c>
      <c r="F100" s="383"/>
      <c r="G100" s="383"/>
      <c r="H100" s="384"/>
    </row>
    <row r="101" spans="2:8" ht="80.099999999999994" customHeight="1" x14ac:dyDescent="0.25">
      <c r="B101" s="359"/>
      <c r="D101" s="74"/>
      <c r="E101" s="408" t="e">
        <f>[1]PROGRAM!AE13</f>
        <v>#REF!</v>
      </c>
      <c r="F101" s="386"/>
      <c r="G101" s="386"/>
      <c r="H101" s="387"/>
    </row>
    <row r="102" spans="2:8" ht="15.95" hidden="1" customHeight="1" x14ac:dyDescent="0.25">
      <c r="B102" s="359"/>
    </row>
    <row r="103" spans="2:8" ht="15.95" hidden="1" customHeight="1" x14ac:dyDescent="0.25">
      <c r="B103" s="359"/>
    </row>
    <row r="104" spans="2:8" ht="15.95" hidden="1" customHeight="1" x14ac:dyDescent="0.25">
      <c r="B104" s="359"/>
    </row>
    <row r="105" spans="2:8" ht="15.95" hidden="1" customHeight="1" x14ac:dyDescent="0.25">
      <c r="B105" s="359"/>
    </row>
    <row r="106" spans="2:8" ht="15.95" hidden="1" customHeight="1" x14ac:dyDescent="0.25">
      <c r="B106" s="359"/>
    </row>
    <row r="107" spans="2:8" ht="15.95" hidden="1" customHeight="1" x14ac:dyDescent="0.25">
      <c r="B107" s="359"/>
    </row>
    <row r="108" spans="2:8" ht="15.95" hidden="1" customHeight="1" x14ac:dyDescent="0.25">
      <c r="B108" s="359"/>
    </row>
    <row r="109" spans="2:8" ht="15.95" hidden="1" customHeight="1" x14ac:dyDescent="0.25">
      <c r="B109" s="359"/>
    </row>
    <row r="110" spans="2:8" ht="15.95" hidden="1" customHeight="1" x14ac:dyDescent="0.25">
      <c r="B110" s="359"/>
    </row>
    <row r="111" spans="2:8" ht="15.95" hidden="1" customHeight="1" x14ac:dyDescent="0.25">
      <c r="B111" s="359"/>
    </row>
  </sheetData>
  <sheetProtection selectLockedCells="1"/>
  <mergeCells count="137">
    <mergeCell ref="E101:H101"/>
    <mergeCell ref="B90:B111"/>
    <mergeCell ref="E94:H94"/>
    <mergeCell ref="K94:N94"/>
    <mergeCell ref="Q94:T94"/>
    <mergeCell ref="E95:H95"/>
    <mergeCell ref="K95:N95"/>
    <mergeCell ref="Q95:T95"/>
    <mergeCell ref="D98:H98"/>
    <mergeCell ref="E99:H99"/>
    <mergeCell ref="E100:H100"/>
    <mergeCell ref="D90:H90"/>
    <mergeCell ref="J90:N90"/>
    <mergeCell ref="P90:T90"/>
    <mergeCell ref="D92:H92"/>
    <mergeCell ref="J92:N92"/>
    <mergeCell ref="P92:T92"/>
    <mergeCell ref="E93:H93"/>
    <mergeCell ref="K93:N93"/>
    <mergeCell ref="Q93:T93"/>
    <mergeCell ref="H1:T1"/>
    <mergeCell ref="B3:B14"/>
    <mergeCell ref="D4:E4"/>
    <mergeCell ref="I4:J4"/>
    <mergeCell ref="D5:E5"/>
    <mergeCell ref="I5:J5"/>
    <mergeCell ref="D6:E6"/>
    <mergeCell ref="I6:J6"/>
    <mergeCell ref="D7:E7"/>
    <mergeCell ref="I7:J7"/>
    <mergeCell ref="D11:E11"/>
    <mergeCell ref="I11:J11"/>
    <mergeCell ref="D12:E12"/>
    <mergeCell ref="I12:J12"/>
    <mergeCell ref="D13:E13"/>
    <mergeCell ref="I13:J13"/>
    <mergeCell ref="D8:E8"/>
    <mergeCell ref="I8:J8"/>
    <mergeCell ref="D9:E9"/>
    <mergeCell ref="I9:J9"/>
    <mergeCell ref="D10:E10"/>
    <mergeCell ref="I10:J10"/>
    <mergeCell ref="K20:N20"/>
    <mergeCell ref="Q20:T20"/>
    <mergeCell ref="E21:H21"/>
    <mergeCell ref="K21:N21"/>
    <mergeCell ref="Q21:T21"/>
    <mergeCell ref="E22:H22"/>
    <mergeCell ref="K22:N22"/>
    <mergeCell ref="Q22:T22"/>
    <mergeCell ref="D14:E14"/>
    <mergeCell ref="I14:J14"/>
    <mergeCell ref="D17:H17"/>
    <mergeCell ref="J17:N17"/>
    <mergeCell ref="P17:T17"/>
    <mergeCell ref="D19:H19"/>
    <mergeCell ref="J19:N19"/>
    <mergeCell ref="P19:T19"/>
    <mergeCell ref="E20:H20"/>
    <mergeCell ref="E36:H36"/>
    <mergeCell ref="K36:N36"/>
    <mergeCell ref="Q36:T36"/>
    <mergeCell ref="E33:H33"/>
    <mergeCell ref="K33:N33"/>
    <mergeCell ref="Q33:T33"/>
    <mergeCell ref="E34:H34"/>
    <mergeCell ref="K34:N34"/>
    <mergeCell ref="Q34:T34"/>
    <mergeCell ref="B41:B62"/>
    <mergeCell ref="D41:H41"/>
    <mergeCell ref="J41:N41"/>
    <mergeCell ref="P41:T41"/>
    <mergeCell ref="D43:H43"/>
    <mergeCell ref="J43:N43"/>
    <mergeCell ref="P43:T43"/>
    <mergeCell ref="B17:B38"/>
    <mergeCell ref="E46:H46"/>
    <mergeCell ref="K46:N46"/>
    <mergeCell ref="Q46:T46"/>
    <mergeCell ref="E57:H57"/>
    <mergeCell ref="K57:N57"/>
    <mergeCell ref="Q57:T57"/>
    <mergeCell ref="E44:H44"/>
    <mergeCell ref="K44:N44"/>
    <mergeCell ref="Q44:T44"/>
    <mergeCell ref="E45:H45"/>
    <mergeCell ref="K45:N45"/>
    <mergeCell ref="Q45:T45"/>
    <mergeCell ref="E60:H60"/>
    <mergeCell ref="E35:H35"/>
    <mergeCell ref="K35:N35"/>
    <mergeCell ref="Q35:T35"/>
    <mergeCell ref="E58:H58"/>
    <mergeCell ref="K58:N58"/>
    <mergeCell ref="Q58:T58"/>
    <mergeCell ref="E59:H59"/>
    <mergeCell ref="K59:N59"/>
    <mergeCell ref="Q59:T59"/>
    <mergeCell ref="E37:H37"/>
    <mergeCell ref="K37:N37"/>
    <mergeCell ref="Q37:T37"/>
    <mergeCell ref="K60:N60"/>
    <mergeCell ref="Q60:T60"/>
    <mergeCell ref="E61:H61"/>
    <mergeCell ref="K61:N61"/>
    <mergeCell ref="Q61:T61"/>
    <mergeCell ref="Q85:T85"/>
    <mergeCell ref="E83:H83"/>
    <mergeCell ref="K83:N83"/>
    <mergeCell ref="Q83:T83"/>
    <mergeCell ref="E84:H84"/>
    <mergeCell ref="K84:N84"/>
    <mergeCell ref="Q84:T84"/>
    <mergeCell ref="B65:B86"/>
    <mergeCell ref="D65:H65"/>
    <mergeCell ref="J65:N65"/>
    <mergeCell ref="P65:T65"/>
    <mergeCell ref="D67:H67"/>
    <mergeCell ref="J67:N67"/>
    <mergeCell ref="P67:T67"/>
    <mergeCell ref="E68:H68"/>
    <mergeCell ref="K68:N68"/>
    <mergeCell ref="Q68:T68"/>
    <mergeCell ref="E81:H81"/>
    <mergeCell ref="K81:N81"/>
    <mergeCell ref="Q81:T81"/>
    <mergeCell ref="E82:H82"/>
    <mergeCell ref="K82:N82"/>
    <mergeCell ref="Q82:T82"/>
    <mergeCell ref="E69:H69"/>
    <mergeCell ref="K69:N69"/>
    <mergeCell ref="Q69:T69"/>
    <mergeCell ref="E70:H70"/>
    <mergeCell ref="K70:N70"/>
    <mergeCell ref="Q70:T70"/>
    <mergeCell ref="E85:H85"/>
    <mergeCell ref="K85:N85"/>
  </mergeCells>
  <conditionalFormatting sqref="E20:H22">
    <cfRule type="cellIs" dxfId="87" priority="41" operator="equal">
      <formula>0</formula>
    </cfRule>
  </conditionalFormatting>
  <conditionalFormatting sqref="K20:N22">
    <cfRule type="cellIs" dxfId="86" priority="40" operator="equal">
      <formula>0</formula>
    </cfRule>
  </conditionalFormatting>
  <conditionalFormatting sqref="Q20:T22">
    <cfRule type="cellIs" dxfId="85" priority="39" operator="equal">
      <formula>0</formula>
    </cfRule>
  </conditionalFormatting>
  <conditionalFormatting sqref="E44:H46">
    <cfRule type="cellIs" dxfId="84" priority="38" operator="equal">
      <formula>0</formula>
    </cfRule>
  </conditionalFormatting>
  <conditionalFormatting sqref="K44:N46">
    <cfRule type="cellIs" dxfId="83" priority="37" operator="equal">
      <formula>0</formula>
    </cfRule>
  </conditionalFormatting>
  <conditionalFormatting sqref="Q44:T46">
    <cfRule type="cellIs" dxfId="82" priority="36" operator="equal">
      <formula>0</formula>
    </cfRule>
  </conditionalFormatting>
  <conditionalFormatting sqref="E68:H70">
    <cfRule type="cellIs" dxfId="81" priority="35" operator="equal">
      <formula>0</formula>
    </cfRule>
  </conditionalFormatting>
  <conditionalFormatting sqref="K68:N70">
    <cfRule type="cellIs" dxfId="80" priority="34" operator="equal">
      <formula>0</formula>
    </cfRule>
  </conditionalFormatting>
  <conditionalFormatting sqref="E33:H37 K33:N37 Q33:T37 E57:H61 K57:N61 Q57:T61 E81:H85 K81:N85">
    <cfRule type="cellIs" dxfId="79" priority="33" operator="equal">
      <formula>0</formula>
    </cfRule>
  </conditionalFormatting>
  <conditionalFormatting sqref="U5:W12">
    <cfRule type="cellIs" dxfId="78" priority="31" operator="equal">
      <formula>0</formula>
    </cfRule>
  </conditionalFormatting>
  <conditionalFormatting sqref="U13:W14">
    <cfRule type="cellIs" dxfId="77" priority="29" operator="equal">
      <formula>0</formula>
    </cfRule>
  </conditionalFormatting>
  <conditionalFormatting sqref="Q68:T70">
    <cfRule type="cellIs" dxfId="76" priority="25" operator="equal">
      <formula>0</formula>
    </cfRule>
  </conditionalFormatting>
  <conditionalFormatting sqref="Q81:T85">
    <cfRule type="cellIs" dxfId="75" priority="24" operator="equal">
      <formula>0</formula>
    </cfRule>
  </conditionalFormatting>
  <conditionalFormatting sqref="F5:I5">
    <cfRule type="cellIs" dxfId="74" priority="9" operator="equal">
      <formula>0</formula>
    </cfRule>
  </conditionalFormatting>
  <conditionalFormatting sqref="F6:I13">
    <cfRule type="cellIs" dxfId="73" priority="7" operator="equal">
      <formula>0</formula>
    </cfRule>
  </conditionalFormatting>
  <conditionalFormatting sqref="F5:I5">
    <cfRule type="expression" dxfId="72" priority="8">
      <formula>ISERROR(F5)</formula>
    </cfRule>
  </conditionalFormatting>
  <conditionalFormatting sqref="F6:I13">
    <cfRule type="expression" dxfId="71" priority="6">
      <formula>ISERROR(F6)</formula>
    </cfRule>
  </conditionalFormatting>
  <conditionalFormatting sqref="F14:J14">
    <cfRule type="cellIs" dxfId="70" priority="5" operator="equal">
      <formula>0</formula>
    </cfRule>
  </conditionalFormatting>
  <conditionalFormatting sqref="E93:H95">
    <cfRule type="cellIs" dxfId="69" priority="4" operator="equal">
      <formula>0</formula>
    </cfRule>
  </conditionalFormatting>
  <conditionalFormatting sqref="K93:N95">
    <cfRule type="cellIs" dxfId="68" priority="3" operator="equal">
      <formula>0</formula>
    </cfRule>
  </conditionalFormatting>
  <conditionalFormatting sqref="Q93:T95">
    <cfRule type="cellIs" dxfId="67" priority="2" operator="equal">
      <formula>0</formula>
    </cfRule>
  </conditionalFormatting>
  <conditionalFormatting sqref="E99:H101">
    <cfRule type="cellIs" dxfId="66" priority="1" operator="equal">
      <formula>0</formula>
    </cfRule>
  </conditionalFormatting>
  <dataValidations count="4">
    <dataValidation type="list" allowBlank="1" showInputMessage="1" showErrorMessage="1" sqref="D5:D13">
      <formula1>listExerciseType</formula1>
    </dataValidation>
    <dataValidation type="whole" operator="greaterThanOrEqual" allowBlank="1" showInputMessage="1" showErrorMessage="1" errorTitle="Invalid Entry" error="Enter RPE as a whole number." prompt="Enter RPE as a whole number." sqref="G24:G32 M72:M80 M24:M32 S24:S32 G48:G56 M48:M56 S48:S56 G72:G80 S72:S80">
      <formula1>0</formula1>
    </dataValidation>
    <dataValidation type="whole" operator="greaterThanOrEqual" allowBlank="1" showInputMessage="1" showErrorMessage="1" errorTitle="Invalid Entry" error="Enter number of reps as a whole number." prompt="Enter number of reps as a whole number." sqref="F24:F32 L72:L80 L24:L32 R24:R32 F48:F56 L48:L56 R48:R56 F72:F80 R72:R80">
      <formula1>0</formula1>
    </dataValidation>
    <dataValidation type="whole" operator="greaterThanOrEqual" allowBlank="1" showInputMessage="1" showErrorMessage="1" errorTitle="Invalid Entry" error="Enter pounds (lbs) as a whole number." prompt="Enter pounds (lbs) as a whole number." sqref="E24:E32 K72:K80 K24:K32 Q24:Q32 E48:E56 K48:K56 Q48:Q56 E72:E80 Q72:Q80">
      <formula1>0</formula1>
    </dataValidation>
  </dataValidations>
  <printOptions horizontalCentered="1"/>
  <pageMargins left="0.25" right="0.25" top="0.25" bottom="0.25" header="0" footer="0"/>
  <pageSetup scale="30" orientation="landscape" r:id="rId1"/>
  <rowBreaks count="3" manualBreakCount="3">
    <brk id="15" max="20" man="1"/>
    <brk id="39" max="20" man="1"/>
    <brk id="63" max="2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800F20"/>
  </sheetPr>
  <dimension ref="A1:X111"/>
  <sheetViews>
    <sheetView showGridLines="0" showRowColHeaders="0" zoomScale="60" zoomScaleNormal="60" zoomScaleSheetLayoutView="80" workbookViewId="0">
      <selection activeCell="P19" sqref="P19:T19"/>
    </sheetView>
  </sheetViews>
  <sheetFormatPr defaultColWidth="10.875" defaultRowHeight="15.95" customHeight="1" zeroHeight="1" x14ac:dyDescent="0.25"/>
  <cols>
    <col min="1" max="1" width="2.875" customWidth="1"/>
    <col min="2" max="2" width="20.875" customWidth="1"/>
    <col min="3" max="3" width="2.875" customWidth="1"/>
    <col min="4" max="4" width="25.875" customWidth="1"/>
    <col min="5" max="8" width="20.875" customWidth="1"/>
    <col min="9" max="9" width="5.875" customWidth="1"/>
    <col min="10" max="10" width="25.875" customWidth="1"/>
    <col min="11" max="14" width="20.875" customWidth="1"/>
    <col min="15" max="15" width="5.875" customWidth="1"/>
    <col min="16" max="16" width="25.875" customWidth="1"/>
    <col min="17" max="20" width="20.875" customWidth="1"/>
    <col min="21" max="21" width="2.875" customWidth="1"/>
  </cols>
  <sheetData>
    <row r="1" spans="1:24" ht="200.1" customHeight="1" x14ac:dyDescent="0.25">
      <c r="A1" s="128"/>
      <c r="B1" s="128"/>
      <c r="C1" s="128"/>
      <c r="D1" s="128"/>
      <c r="F1" s="102"/>
      <c r="H1" s="400">
        <v>5</v>
      </c>
      <c r="I1" s="400"/>
      <c r="J1" s="400"/>
      <c r="K1" s="400"/>
      <c r="L1" s="400"/>
      <c r="M1" s="400"/>
      <c r="N1" s="400"/>
      <c r="O1" s="400"/>
      <c r="P1" s="400"/>
      <c r="Q1" s="400"/>
      <c r="R1" s="400"/>
      <c r="S1" s="400"/>
      <c r="T1" s="400"/>
      <c r="U1" s="69"/>
    </row>
    <row r="2" spans="1:24" ht="15" customHeight="1" x14ac:dyDescent="0.25">
      <c r="A2" s="128"/>
      <c r="B2" s="128"/>
      <c r="C2" s="128"/>
      <c r="D2" s="128"/>
      <c r="E2" s="128"/>
      <c r="F2" s="128"/>
      <c r="G2" s="69"/>
      <c r="H2" s="69"/>
      <c r="I2" s="69"/>
      <c r="J2" s="69"/>
      <c r="K2" s="69"/>
      <c r="L2" s="69"/>
      <c r="M2" s="69"/>
      <c r="N2" s="69"/>
      <c r="O2" s="69"/>
      <c r="P2" s="69"/>
      <c r="Q2" s="69"/>
      <c r="R2" s="69"/>
      <c r="S2" s="69"/>
      <c r="T2" s="69"/>
      <c r="U2" s="69"/>
    </row>
    <row r="3" spans="1:24" ht="60" customHeight="1" x14ac:dyDescent="0.25">
      <c r="A3" s="128"/>
      <c r="B3" s="388">
        <f>H1</f>
        <v>5</v>
      </c>
      <c r="C3" s="128"/>
      <c r="D3" s="122" t="s">
        <v>97</v>
      </c>
      <c r="E3" s="123"/>
      <c r="F3" s="123"/>
      <c r="G3" s="123"/>
      <c r="H3" s="123"/>
      <c r="I3" s="123"/>
      <c r="J3" s="103"/>
      <c r="K3" s="124"/>
      <c r="L3" s="124"/>
      <c r="M3" s="124"/>
      <c r="N3" s="124"/>
      <c r="O3" s="124"/>
      <c r="P3" s="124"/>
      <c r="Q3" s="124"/>
      <c r="R3" s="124"/>
      <c r="S3" s="124"/>
      <c r="T3" s="124"/>
      <c r="U3" s="69"/>
      <c r="V3" s="69"/>
      <c r="W3" s="69"/>
      <c r="X3" s="69"/>
    </row>
    <row r="4" spans="1:24" ht="60" customHeight="1" x14ac:dyDescent="0.25">
      <c r="A4" s="128"/>
      <c r="B4" s="388"/>
      <c r="C4" s="128"/>
      <c r="D4" s="401" t="s">
        <v>96</v>
      </c>
      <c r="E4" s="402"/>
      <c r="F4" s="131" t="s">
        <v>60</v>
      </c>
      <c r="G4" s="131" t="s">
        <v>59</v>
      </c>
      <c r="H4" s="134" t="s">
        <v>90</v>
      </c>
      <c r="I4" s="372" t="s">
        <v>88</v>
      </c>
      <c r="J4" s="373"/>
      <c r="K4" s="124"/>
      <c r="L4" s="124"/>
      <c r="M4" s="124"/>
      <c r="N4" s="124"/>
      <c r="O4" s="124"/>
      <c r="P4" s="124"/>
      <c r="Q4" s="124"/>
      <c r="R4" s="124"/>
      <c r="S4" s="124"/>
      <c r="T4" s="124"/>
      <c r="U4" s="69"/>
      <c r="V4" s="69"/>
      <c r="W4" s="69"/>
      <c r="X4" s="69"/>
    </row>
    <row r="5" spans="1:24" ht="50.1" customHeight="1" x14ac:dyDescent="0.25">
      <c r="A5" s="128"/>
      <c r="B5" s="388"/>
      <c r="C5" s="128"/>
      <c r="D5" s="403" t="s">
        <v>15</v>
      </c>
      <c r="E5" s="404"/>
      <c r="F5" s="67">
        <f ca="1">IF(AND($D5=$D$19,$E$33&lt;&gt;0),VLOOKUP(F$4,$D$33:$H$37,2,0),0)
+IF(AND($D5=$J$19,$K$33&lt;&gt;0),VLOOKUP(F$4,$J$33:$N$37,2,0),0)
+IF(AND($D5=$P$19,$Q$33&lt;&gt;0),VLOOKUP(F$4,$P$33:$T$37,2,0),0)
+IF(AND($D5=$D$43,$E$57&lt;&gt;0),VLOOKUP(F$4,$D$57:$H$61,2,0),0)
+IF(AND($D5=$J$43,$K$57&lt;&gt;0),VLOOKUP(F$4,$J$57:$N$61,2,0),0)
+IF(AND($D5=$P$43,$Q$57&lt;&gt;0),VLOOKUP(F$4,$P$57:$T$61,2,0),0)
+IF(AND($D5=$D$67,$E$81&lt;&gt;0),VLOOKUP(F$4,$D$81:$H$85,2,0),0)
+IF(AND($D5=$J$67,$K$81&lt;&gt;0),VLOOKUP(F$4,$J$81:$N$85,2,0),0)
+IF(AND($D5=$P$67,$Q$81&lt;&gt;0),VLOOKUP(F$4,$P$81:$T$85,2,0),0)</f>
        <v>0</v>
      </c>
      <c r="G5" s="68">
        <f t="shared" ref="G5:I13" ca="1" si="0">IF(AND($D5=$D$19,$E$33&lt;&gt;0),VLOOKUP(G$4,$D$33:$H$37,2,0),0)
+IF(AND($D5=$J$19,$K$33&lt;&gt;0),VLOOKUP(G$4,$J$33:$N$37,2,0),0)
+IF(AND($D5=$P$19,$Q$33&lt;&gt;0),VLOOKUP(G$4,$P$33:$T$37,2,0),0)
+IF(AND($D5=$D$43,$E$57&lt;&gt;0),VLOOKUP(G$4,$D$57:$H$61,2,0),0)
+IF(AND($D5=$J$43,$K$57&lt;&gt;0),VLOOKUP(G$4,$J$57:$N$61,2,0),0)
+IF(AND($D5=$P$43,$Q$57&lt;&gt;0),VLOOKUP(G$4,$P$57:$T$61,2,0),0)
+IF(AND($D5=$D$67,$E$81&lt;&gt;0),VLOOKUP(G$4,$D$81:$H$85,2,0),0)
+IF(AND($D5=$J$67,$K$81&lt;&gt;0),VLOOKUP(G$4,$J$81:$N$85,2,0),0)
+IF(AND($D5=$P$67,$Q$81&lt;&gt;0),VLOOKUP(G$4,$P$81:$T$85,2,0),0)</f>
        <v>0</v>
      </c>
      <c r="H5" s="168">
        <f t="shared" ca="1" si="0"/>
        <v>0</v>
      </c>
      <c r="I5" s="374">
        <f ca="1">IF(AND($D5=$D$19,$E$33&lt;&gt;0),VLOOKUP(I$4,$D$33:$H$37,2,0),0)
+IF(AND($D5=$J$19,$K$33&lt;&gt;0),VLOOKUP(I$4,$J$33:$N$37,2,0),0)
+IF(AND($D5=$P$19,$Q$33&lt;&gt;0),VLOOKUP(I$4,$P$33:$T$37,2,0),0)
+IF(AND($D5=$D$43,$E$57&lt;&gt;0),VLOOKUP(I$4,$D$57:$H$61,2,0),0)
+IF(AND($D5=$J$43,$K$57&lt;&gt;0),VLOOKUP(I$4,$J$57:$N$61,2,0),0)
+IF(AND($D5=$P$43,$Q$57&lt;&gt;0),VLOOKUP(I$4,$P$57:$T$61,2,0),0)
+IF(AND($D5=$D$67,$E$81&lt;&gt;0),VLOOKUP(I$4,$D$81:$H$85,2,0),0)
+IF(AND($D5=$J$67,$K$81&lt;&gt;0),VLOOKUP(I$4,$J$81:$N$85,2,0),0)
+IF(AND($D5=$P$67,$Q$81&lt;&gt;0),VLOOKUP(I$4,$P$81:$T$85,2,0),0)</f>
        <v>0</v>
      </c>
      <c r="J5" s="375"/>
      <c r="K5" s="124"/>
      <c r="L5" s="124"/>
      <c r="M5" s="124"/>
      <c r="N5" s="124"/>
      <c r="O5" s="124"/>
      <c r="P5" s="124"/>
      <c r="Q5" s="130"/>
      <c r="R5" s="124"/>
      <c r="S5" s="124"/>
      <c r="T5" s="124"/>
      <c r="U5" s="69"/>
      <c r="V5" s="69"/>
      <c r="W5" s="69"/>
      <c r="X5" s="69"/>
    </row>
    <row r="6" spans="1:24" ht="50.1" customHeight="1" x14ac:dyDescent="0.25">
      <c r="A6" s="128"/>
      <c r="B6" s="388"/>
      <c r="C6" s="128"/>
      <c r="D6" s="403" t="s">
        <v>92</v>
      </c>
      <c r="E6" s="404"/>
      <c r="F6" s="67">
        <f t="shared" ref="F6:F13" ca="1" si="1">IF(AND($D6=$D$19,$E$33&lt;&gt;0),VLOOKUP(F$4,$D$33:$H$37,2,0),0)
+IF(AND($D6=$J$19,$K$33&lt;&gt;0),VLOOKUP(F$4,$J$33:$N$37,2,0),0)
+IF(AND($D6=$P$19,$Q$33&lt;&gt;0),VLOOKUP(F$4,$P$33:$T$37,2,0),0)
+IF(AND($D6=$D$43,$E$57&lt;&gt;0),VLOOKUP(F$4,$D$57:$H$61,2,0),0)
+IF(AND($D6=$J$43,$K$57&lt;&gt;0),VLOOKUP(F$4,$J$57:$N$61,2,0),0)
+IF(AND($D6=$P$43,$Q$57&lt;&gt;0),VLOOKUP(F$4,$P$57:$T$61,2,0),0)
+IF(AND($D6=$D$67,$E$81&lt;&gt;0),VLOOKUP(F$4,$D$81:$H$85,2,0),0)
+IF(AND($D6=$J$67,$K$81&lt;&gt;0),VLOOKUP(F$4,$J$81:$N$85,2,0),0)
+IF(AND($D6=$P$67,$Q$81&lt;&gt;0),VLOOKUP(F$4,$P$81:$T$85,2,0),0)</f>
        <v>0</v>
      </c>
      <c r="G6" s="68">
        <f t="shared" ca="1" si="0"/>
        <v>0</v>
      </c>
      <c r="H6" s="168">
        <f t="shared" ca="1" si="0"/>
        <v>0</v>
      </c>
      <c r="I6" s="374">
        <f t="shared" ca="1" si="0"/>
        <v>0</v>
      </c>
      <c r="J6" s="375"/>
      <c r="K6" s="124"/>
      <c r="L6" s="124"/>
      <c r="M6" s="124"/>
      <c r="N6" s="124"/>
      <c r="O6" s="124"/>
      <c r="P6" s="124"/>
      <c r="Q6" s="124"/>
      <c r="R6" s="124"/>
      <c r="S6" s="124"/>
      <c r="T6" s="124"/>
      <c r="U6" s="69"/>
      <c r="V6" s="69"/>
      <c r="W6" s="69"/>
      <c r="X6" s="69"/>
    </row>
    <row r="7" spans="1:24" ht="50.1" customHeight="1" x14ac:dyDescent="0.25">
      <c r="A7" s="128"/>
      <c r="B7" s="388"/>
      <c r="C7" s="128"/>
      <c r="D7" s="403" t="s">
        <v>16</v>
      </c>
      <c r="E7" s="404"/>
      <c r="F7" s="67">
        <f t="shared" ca="1" si="1"/>
        <v>0</v>
      </c>
      <c r="G7" s="68">
        <f t="shared" ca="1" si="0"/>
        <v>0</v>
      </c>
      <c r="H7" s="168">
        <f t="shared" ca="1" si="0"/>
        <v>0</v>
      </c>
      <c r="I7" s="374">
        <f t="shared" ca="1" si="0"/>
        <v>0</v>
      </c>
      <c r="J7" s="375"/>
      <c r="K7" s="124"/>
      <c r="L7" s="124"/>
      <c r="M7" s="124"/>
      <c r="N7" s="124"/>
      <c r="O7" s="124"/>
      <c r="P7" s="124"/>
      <c r="Q7" s="124"/>
      <c r="R7" s="124"/>
      <c r="S7" s="124"/>
      <c r="T7" s="124"/>
      <c r="U7" s="69"/>
      <c r="V7" s="69"/>
      <c r="W7" s="69"/>
      <c r="X7" s="69"/>
    </row>
    <row r="8" spans="1:24" ht="50.1" customHeight="1" x14ac:dyDescent="0.25">
      <c r="A8" s="128"/>
      <c r="B8" s="388"/>
      <c r="C8" s="128"/>
      <c r="D8" s="403" t="s">
        <v>5</v>
      </c>
      <c r="E8" s="404"/>
      <c r="F8" s="67">
        <f t="shared" ca="1" si="1"/>
        <v>0</v>
      </c>
      <c r="G8" s="68">
        <f t="shared" ca="1" si="0"/>
        <v>0</v>
      </c>
      <c r="H8" s="168">
        <f t="shared" ca="1" si="0"/>
        <v>0</v>
      </c>
      <c r="I8" s="374">
        <f t="shared" ca="1" si="0"/>
        <v>0</v>
      </c>
      <c r="J8" s="375"/>
      <c r="K8" s="124"/>
      <c r="L8" s="124"/>
      <c r="M8" s="124"/>
      <c r="N8" s="124"/>
      <c r="O8" s="124"/>
      <c r="P8" s="124"/>
      <c r="Q8" s="124"/>
      <c r="R8" s="124"/>
      <c r="S8" s="124"/>
      <c r="T8" s="124"/>
      <c r="U8" s="69"/>
      <c r="V8" s="69"/>
      <c r="W8" s="69"/>
      <c r="X8" s="69"/>
    </row>
    <row r="9" spans="1:24" ht="50.1" customHeight="1" x14ac:dyDescent="0.25">
      <c r="A9" s="128"/>
      <c r="B9" s="388"/>
      <c r="C9" s="128"/>
      <c r="D9" s="403" t="s">
        <v>81</v>
      </c>
      <c r="E9" s="404"/>
      <c r="F9" s="67">
        <f t="shared" ca="1" si="1"/>
        <v>0</v>
      </c>
      <c r="G9" s="68">
        <f t="shared" ca="1" si="0"/>
        <v>0</v>
      </c>
      <c r="H9" s="168">
        <f t="shared" ca="1" si="0"/>
        <v>0</v>
      </c>
      <c r="I9" s="374">
        <f t="shared" ca="1" si="0"/>
        <v>0</v>
      </c>
      <c r="J9" s="375"/>
      <c r="K9" s="124"/>
      <c r="L9" s="124"/>
      <c r="M9" s="124"/>
      <c r="N9" s="124"/>
      <c r="O9" s="124"/>
      <c r="P9" s="124"/>
      <c r="Q9" s="124"/>
      <c r="R9" s="124"/>
      <c r="S9" s="124"/>
      <c r="T9" s="124"/>
      <c r="U9" s="69"/>
      <c r="V9" s="69"/>
      <c r="W9" s="69"/>
      <c r="X9" s="69"/>
    </row>
    <row r="10" spans="1:24" ht="50.1" customHeight="1" x14ac:dyDescent="0.25">
      <c r="A10" s="128"/>
      <c r="B10" s="388"/>
      <c r="C10" s="128"/>
      <c r="D10" s="403" t="s">
        <v>82</v>
      </c>
      <c r="E10" s="404"/>
      <c r="F10" s="67">
        <f t="shared" ca="1" si="1"/>
        <v>0</v>
      </c>
      <c r="G10" s="68">
        <f t="shared" ca="1" si="0"/>
        <v>0</v>
      </c>
      <c r="H10" s="168">
        <f t="shared" ca="1" si="0"/>
        <v>0</v>
      </c>
      <c r="I10" s="374">
        <f t="shared" ca="1" si="0"/>
        <v>0</v>
      </c>
      <c r="J10" s="375"/>
      <c r="K10" s="124"/>
      <c r="L10" s="124"/>
      <c r="M10" s="124"/>
      <c r="N10" s="124"/>
      <c r="O10" s="124"/>
      <c r="P10" s="124"/>
      <c r="Q10" s="124"/>
      <c r="R10" s="124"/>
      <c r="S10" s="124"/>
      <c r="T10" s="124"/>
      <c r="U10" s="69"/>
      <c r="V10" s="69"/>
      <c r="W10" s="69"/>
      <c r="X10" s="69"/>
    </row>
    <row r="11" spans="1:24" ht="50.1" customHeight="1" x14ac:dyDescent="0.25">
      <c r="A11" s="128"/>
      <c r="B11" s="388"/>
      <c r="C11" s="128"/>
      <c r="D11" s="403" t="s">
        <v>93</v>
      </c>
      <c r="E11" s="404"/>
      <c r="F11" s="67">
        <f t="shared" ca="1" si="1"/>
        <v>0</v>
      </c>
      <c r="G11" s="68">
        <f t="shared" ca="1" si="0"/>
        <v>0</v>
      </c>
      <c r="H11" s="168">
        <f t="shared" ca="1" si="0"/>
        <v>0</v>
      </c>
      <c r="I11" s="374">
        <f t="shared" ca="1" si="0"/>
        <v>0</v>
      </c>
      <c r="J11" s="375"/>
      <c r="K11" s="124"/>
      <c r="L11" s="124"/>
      <c r="M11" s="124"/>
      <c r="N11" s="124"/>
      <c r="O11" s="124"/>
      <c r="P11" s="124"/>
      <c r="Q11" s="124"/>
      <c r="R11" s="124"/>
      <c r="S11" s="124"/>
      <c r="T11" s="124"/>
      <c r="U11" s="69"/>
      <c r="V11" s="69"/>
      <c r="W11" s="69"/>
      <c r="X11" s="69"/>
    </row>
    <row r="12" spans="1:24" ht="50.1" customHeight="1" x14ac:dyDescent="0.25">
      <c r="A12" s="128"/>
      <c r="B12" s="388"/>
      <c r="C12" s="128"/>
      <c r="D12" s="403" t="s">
        <v>83</v>
      </c>
      <c r="E12" s="404"/>
      <c r="F12" s="67">
        <f t="shared" ca="1" si="1"/>
        <v>0</v>
      </c>
      <c r="G12" s="68">
        <f t="shared" ca="1" si="0"/>
        <v>0</v>
      </c>
      <c r="H12" s="168">
        <f t="shared" ca="1" si="0"/>
        <v>0</v>
      </c>
      <c r="I12" s="374">
        <f t="shared" ca="1" si="0"/>
        <v>0</v>
      </c>
      <c r="J12" s="375"/>
      <c r="K12" s="124"/>
      <c r="L12" s="124"/>
      <c r="M12" s="124"/>
      <c r="N12" s="124"/>
      <c r="O12" s="124"/>
      <c r="P12" s="124"/>
      <c r="Q12" s="124"/>
      <c r="R12" s="124"/>
      <c r="S12" s="124"/>
      <c r="T12" s="124"/>
      <c r="U12" s="69"/>
      <c r="V12" s="69"/>
      <c r="W12" s="69"/>
      <c r="X12" s="69"/>
    </row>
    <row r="13" spans="1:24" ht="50.1" customHeight="1" thickBot="1" x14ac:dyDescent="0.3">
      <c r="A13" s="128"/>
      <c r="B13" s="388"/>
      <c r="C13" s="128"/>
      <c r="D13" s="405" t="s">
        <v>84</v>
      </c>
      <c r="E13" s="406"/>
      <c r="F13" s="67">
        <f t="shared" ca="1" si="1"/>
        <v>0</v>
      </c>
      <c r="G13" s="68">
        <f t="shared" ca="1" si="0"/>
        <v>0</v>
      </c>
      <c r="H13" s="168">
        <f t="shared" ca="1" si="0"/>
        <v>0</v>
      </c>
      <c r="I13" s="374">
        <f t="shared" ca="1" si="0"/>
        <v>0</v>
      </c>
      <c r="J13" s="375"/>
      <c r="K13" s="124"/>
      <c r="L13" s="124"/>
      <c r="M13" s="124"/>
      <c r="N13" s="124"/>
      <c r="O13" s="124"/>
      <c r="P13" s="124"/>
      <c r="Q13" s="124"/>
      <c r="R13" s="124"/>
      <c r="S13" s="124"/>
      <c r="T13" s="124"/>
      <c r="U13" s="69"/>
      <c r="V13" s="69"/>
      <c r="W13" s="69"/>
      <c r="X13" s="69"/>
    </row>
    <row r="14" spans="1:24" ht="50.1" customHeight="1" thickTop="1" x14ac:dyDescent="0.25">
      <c r="A14" s="128"/>
      <c r="B14" s="388"/>
      <c r="C14" s="128"/>
      <c r="D14" s="389" t="s">
        <v>94</v>
      </c>
      <c r="E14" s="390"/>
      <c r="F14" s="70">
        <f ca="1">SUMIF(F5:F13,"&lt;&gt;#N/A")</f>
        <v>0</v>
      </c>
      <c r="G14" s="71">
        <f ca="1">SUMIF(G5:G13,"&lt;&gt;#N/A")</f>
        <v>0</v>
      </c>
      <c r="H14" s="133">
        <f ca="1">SUMIF(H5:H13,"&lt;&gt;#N/A")</f>
        <v>0</v>
      </c>
      <c r="I14" s="398">
        <f ca="1">SUMIF(I5:I13,"&lt;&gt;#N/A")</f>
        <v>0</v>
      </c>
      <c r="J14" s="399"/>
      <c r="K14" s="124"/>
      <c r="L14" s="124"/>
      <c r="M14" s="124"/>
      <c r="N14" s="124"/>
      <c r="O14" s="124"/>
      <c r="P14" s="124"/>
      <c r="Q14" s="124"/>
      <c r="R14" s="124"/>
      <c r="S14" s="124"/>
      <c r="T14" s="124"/>
      <c r="U14" s="69"/>
      <c r="V14" s="69"/>
      <c r="W14" s="69"/>
      <c r="X14" s="69"/>
    </row>
    <row r="15" spans="1:24" ht="15" customHeight="1" x14ac:dyDescent="0.25">
      <c r="A15" s="128"/>
      <c r="B15" s="128"/>
      <c r="C15" s="128"/>
      <c r="D15" s="128"/>
      <c r="E15" s="128"/>
      <c r="F15" s="128"/>
      <c r="G15" s="69"/>
      <c r="H15" s="69"/>
      <c r="I15" s="69"/>
      <c r="J15" s="69"/>
      <c r="K15" s="69"/>
      <c r="L15" s="69"/>
      <c r="M15" s="69"/>
      <c r="N15" s="69"/>
      <c r="O15" s="69"/>
      <c r="P15" s="69"/>
      <c r="Q15" s="69"/>
      <c r="R15" s="69"/>
      <c r="S15" s="69"/>
      <c r="T15" s="69"/>
      <c r="U15" s="69"/>
    </row>
    <row r="16" spans="1:24" ht="15.75" x14ac:dyDescent="0.25"/>
    <row r="17" spans="2:20" ht="80.099999999999994" customHeight="1" x14ac:dyDescent="0.25">
      <c r="B17" s="359">
        <v>1</v>
      </c>
      <c r="D17" s="391">
        <v>1</v>
      </c>
      <c r="E17" s="391"/>
      <c r="F17" s="391"/>
      <c r="G17" s="391"/>
      <c r="H17" s="391"/>
      <c r="J17" s="391">
        <v>2</v>
      </c>
      <c r="K17" s="391"/>
      <c r="L17" s="391"/>
      <c r="M17" s="391"/>
      <c r="N17" s="391"/>
      <c r="P17" s="391">
        <v>3</v>
      </c>
      <c r="Q17" s="391"/>
      <c r="R17" s="391"/>
      <c r="S17" s="391"/>
      <c r="T17" s="391"/>
    </row>
    <row r="18" spans="2:20" ht="15" customHeight="1" x14ac:dyDescent="0.25">
      <c r="B18" s="359"/>
    </row>
    <row r="19" spans="2:20" ht="80.099999999999994" customHeight="1" x14ac:dyDescent="0.25">
      <c r="B19" s="359"/>
      <c r="D19" s="376" t="str">
        <f>VLOOKUP($H$1,tblProgramSchedule,MATCH("DAY " &amp; $B17 &amp; " / EXERCISE " &amp; D17,tblProgramScheduleColumnHeaders,0),0)</f>
        <v>COMPETITION SQUAT</v>
      </c>
      <c r="E19" s="377"/>
      <c r="F19" s="377"/>
      <c r="G19" s="377"/>
      <c r="H19" s="378"/>
      <c r="J19" s="376" t="str">
        <f>VLOOKUP($H$1,tblProgramSchedule,MATCH("DAY " &amp; $B17 &amp; " / EXERCISE " &amp; J17,tblProgramScheduleColumnHeaders,0),0)</f>
        <v>COMPETITION PRESS</v>
      </c>
      <c r="K19" s="377"/>
      <c r="L19" s="377"/>
      <c r="M19" s="377"/>
      <c r="N19" s="378"/>
      <c r="P19" s="376" t="str">
        <f>VLOOKUP($H$1,tblProgramSchedule,MATCH("DAY " &amp; $B17 &amp; " / EXERCISE " &amp; P17,tblProgramScheduleColumnHeaders,0),0)</f>
        <v>SUPPLEMENTAL DEAD LIFT - METHOD 2</v>
      </c>
      <c r="Q19" s="377"/>
      <c r="R19" s="377"/>
      <c r="S19" s="377"/>
      <c r="T19" s="378"/>
    </row>
    <row r="20" spans="2:20" ht="50.1" customHeight="1" x14ac:dyDescent="0.25">
      <c r="B20" s="359"/>
      <c r="D20" s="72" t="s">
        <v>79</v>
      </c>
      <c r="E20" s="379" t="str">
        <f>VLOOKUP('WEEK 5'!$H$1,tblProgramExerciseDetails,MATCH(D19 &amp; " - " &amp; D20,tblProgramExerciseDetailsColumnHeaders,0),0)</f>
        <v>Squat with belt</v>
      </c>
      <c r="F20" s="380"/>
      <c r="G20" s="380"/>
      <c r="H20" s="381"/>
      <c r="J20" s="72" t="s">
        <v>79</v>
      </c>
      <c r="K20" s="379" t="str">
        <f>VLOOKUP('WEEK 5'!$H$1,tblProgramExerciseDetails,MATCH(J19 &amp; " - " &amp; J20,tblProgramExerciseDetailsColumnHeaders,0),0)</f>
        <v>Press with belt</v>
      </c>
      <c r="L20" s="380"/>
      <c r="M20" s="380"/>
      <c r="N20" s="381"/>
      <c r="P20" s="72" t="s">
        <v>79</v>
      </c>
      <c r="Q20" s="379" t="str">
        <f>VLOOKUP('WEEK 5'!$H$1,tblProgramExerciseDetails,MATCH(P19 &amp; " - " &amp; P20,tblProgramExerciseDetailsColumnHeaders,0),0)</f>
        <v>Pendlay Row</v>
      </c>
      <c r="R20" s="380"/>
      <c r="S20" s="380"/>
      <c r="T20" s="381"/>
    </row>
    <row r="21" spans="2:20" ht="50.1" customHeight="1" x14ac:dyDescent="0.25">
      <c r="B21" s="359"/>
      <c r="D21" s="73" t="s">
        <v>78</v>
      </c>
      <c r="E21" s="382" t="str">
        <f>VLOOKUP('WEEK 5'!$H$1,tblProgramExerciseDetails,MATCH(D19 &amp; " - " &amp; D21,tblProgramExerciseDetailsColumnHeaders,0),0)</f>
        <v>Max 4 min for sets at RPE over 7</v>
      </c>
      <c r="F21" s="383"/>
      <c r="G21" s="383"/>
      <c r="H21" s="384"/>
      <c r="J21" s="73" t="s">
        <v>78</v>
      </c>
      <c r="K21" s="382" t="str">
        <f>VLOOKUP('WEEK 5'!$H$1,tblProgramExerciseDetails,MATCH(J19 &amp; " - " &amp; J21,tblProgramExerciseDetailsColumnHeaders,0),0)</f>
        <v>Max 4 min for sets at RPE over 7</v>
      </c>
      <c r="L21" s="383"/>
      <c r="M21" s="383"/>
      <c r="N21" s="384"/>
      <c r="P21" s="73" t="s">
        <v>78</v>
      </c>
      <c r="Q21" s="382" t="str">
        <f>VLOOKUP('WEEK 5'!$H$1,tblProgramExerciseDetails,MATCH(P19 &amp; " - " &amp; P21,tblProgramExerciseDetailsColumnHeaders,0),0)</f>
        <v>See Myorep description</v>
      </c>
      <c r="R21" s="383"/>
      <c r="S21" s="383"/>
      <c r="T21" s="384"/>
    </row>
    <row r="22" spans="2:20" ht="80.099999999999994" customHeight="1" x14ac:dyDescent="0.25">
      <c r="B22" s="359"/>
      <c r="D22" s="74" t="s">
        <v>77</v>
      </c>
      <c r="E22" s="385" t="str">
        <f>VLOOKUP('WEEK 5'!$H$1,tblProgramExerciseDetails,MATCH(D19 &amp; " - " &amp; D22,tblProgramExerciseDetailsColumnHeaders,0),0)</f>
        <v>• 1 Reps @ 8 RPE (90-93%)
• 6 Reps @ 8 RPE (75-80%) x 3 Sets</v>
      </c>
      <c r="F22" s="386"/>
      <c r="G22" s="386"/>
      <c r="H22" s="387"/>
      <c r="J22" s="74" t="s">
        <v>77</v>
      </c>
      <c r="K22" s="385" t="str">
        <f>VLOOKUP('WEEK 5'!$H$1,tblProgramExerciseDetails,MATCH(J19 &amp; " - " &amp; J22,tblProgramExerciseDetailsColumnHeaders,0),0)</f>
        <v>• 1 Reps @ 8 RPE (90-93%)
• 6 Reps @ 8 RPE (75-80%) x 3 Sets</v>
      </c>
      <c r="L22" s="386"/>
      <c r="M22" s="386"/>
      <c r="N22" s="387"/>
      <c r="P22" s="74" t="s">
        <v>77</v>
      </c>
      <c r="Q22" s="385" t="str">
        <f>VLOOKUP('WEEK 5'!$H$1,tblProgramExerciseDetails,MATCH(P19 &amp; " - " &amp; P22,tblProgramExerciseDetailsColumnHeaders,0),0)</f>
        <v>• 12-15 Reps @ 8 RPE 
• 3-5 Reps</v>
      </c>
      <c r="R22" s="386"/>
      <c r="S22" s="386"/>
      <c r="T22" s="387"/>
    </row>
    <row r="23" spans="2:20" ht="60" customHeight="1" x14ac:dyDescent="0.25">
      <c r="B23" s="359"/>
      <c r="D23" s="75" t="s">
        <v>58</v>
      </c>
      <c r="E23" s="75" t="s">
        <v>60</v>
      </c>
      <c r="F23" s="75" t="s">
        <v>59</v>
      </c>
      <c r="G23" s="75" t="s">
        <v>61</v>
      </c>
      <c r="H23" s="75" t="s">
        <v>87</v>
      </c>
      <c r="J23" s="75" t="s">
        <v>58</v>
      </c>
      <c r="K23" s="75" t="s">
        <v>60</v>
      </c>
      <c r="L23" s="75" t="s">
        <v>59</v>
      </c>
      <c r="M23" s="75" t="s">
        <v>61</v>
      </c>
      <c r="N23" s="75" t="s">
        <v>87</v>
      </c>
      <c r="P23" s="75" t="s">
        <v>58</v>
      </c>
      <c r="Q23" s="75" t="s">
        <v>60</v>
      </c>
      <c r="R23" s="75" t="s">
        <v>59</v>
      </c>
      <c r="S23" s="75" t="s">
        <v>61</v>
      </c>
      <c r="T23" s="75" t="s">
        <v>87</v>
      </c>
    </row>
    <row r="24" spans="2:20" ht="39.950000000000003" customHeight="1" x14ac:dyDescent="0.25">
      <c r="B24" s="359"/>
      <c r="D24" s="76" t="s">
        <v>62</v>
      </c>
      <c r="E24" s="77"/>
      <c r="F24" s="78"/>
      <c r="G24" s="79"/>
      <c r="H24" s="80" t="str">
        <f t="shared" ref="H24:H32" si="2">IF(ISNUMBER(E24),E24/E$33,"")</f>
        <v/>
      </c>
      <c r="J24" s="76" t="s">
        <v>62</v>
      </c>
      <c r="K24" s="77"/>
      <c r="L24" s="78"/>
      <c r="M24" s="79"/>
      <c r="N24" s="80" t="str">
        <f t="shared" ref="N24:N32" si="3">IF(ISNUMBER(K24),K24/K$33,"")</f>
        <v/>
      </c>
      <c r="P24" s="76" t="s">
        <v>62</v>
      </c>
      <c r="Q24" s="77"/>
      <c r="R24" s="78"/>
      <c r="S24" s="79"/>
      <c r="T24" s="80" t="str">
        <f t="shared" ref="T24:T32" si="4">IF(ISNUMBER(Q24),Q24/Q$33,"")</f>
        <v/>
      </c>
    </row>
    <row r="25" spans="2:20" ht="39.950000000000003" customHeight="1" x14ac:dyDescent="0.25">
      <c r="B25" s="359"/>
      <c r="D25" s="81" t="s">
        <v>63</v>
      </c>
      <c r="E25" s="82"/>
      <c r="F25" s="83"/>
      <c r="G25" s="84"/>
      <c r="H25" s="85" t="str">
        <f t="shared" si="2"/>
        <v/>
      </c>
      <c r="J25" s="81" t="s">
        <v>63</v>
      </c>
      <c r="K25" s="82"/>
      <c r="L25" s="83"/>
      <c r="M25" s="84"/>
      <c r="N25" s="85" t="str">
        <f t="shared" si="3"/>
        <v/>
      </c>
      <c r="P25" s="81" t="s">
        <v>63</v>
      </c>
      <c r="Q25" s="82"/>
      <c r="R25" s="83"/>
      <c r="S25" s="84"/>
      <c r="T25" s="85" t="str">
        <f t="shared" si="4"/>
        <v/>
      </c>
    </row>
    <row r="26" spans="2:20" ht="39.950000000000003" customHeight="1" x14ac:dyDescent="0.25">
      <c r="B26" s="359"/>
      <c r="D26" s="81" t="s">
        <v>64</v>
      </c>
      <c r="E26" s="86"/>
      <c r="F26" s="87"/>
      <c r="G26" s="88"/>
      <c r="H26" s="89" t="str">
        <f t="shared" si="2"/>
        <v/>
      </c>
      <c r="J26" s="81" t="s">
        <v>64</v>
      </c>
      <c r="K26" s="86"/>
      <c r="L26" s="87"/>
      <c r="M26" s="88"/>
      <c r="N26" s="89" t="str">
        <f t="shared" si="3"/>
        <v/>
      </c>
      <c r="P26" s="81" t="s">
        <v>64</v>
      </c>
      <c r="Q26" s="86"/>
      <c r="R26" s="87"/>
      <c r="S26" s="88"/>
      <c r="T26" s="89" t="str">
        <f t="shared" si="4"/>
        <v/>
      </c>
    </row>
    <row r="27" spans="2:20" ht="39.950000000000003" customHeight="1" x14ac:dyDescent="0.25">
      <c r="B27" s="359"/>
      <c r="D27" s="81" t="s">
        <v>65</v>
      </c>
      <c r="E27" s="82"/>
      <c r="F27" s="83"/>
      <c r="G27" s="84"/>
      <c r="H27" s="85" t="str">
        <f t="shared" si="2"/>
        <v/>
      </c>
      <c r="J27" s="81" t="s">
        <v>65</v>
      </c>
      <c r="K27" s="82"/>
      <c r="L27" s="83"/>
      <c r="M27" s="84"/>
      <c r="N27" s="85" t="str">
        <f t="shared" si="3"/>
        <v/>
      </c>
      <c r="P27" s="81" t="s">
        <v>65</v>
      </c>
      <c r="Q27" s="82"/>
      <c r="R27" s="83"/>
      <c r="S27" s="84"/>
      <c r="T27" s="85" t="str">
        <f t="shared" si="4"/>
        <v/>
      </c>
    </row>
    <row r="28" spans="2:20" ht="39.950000000000003" customHeight="1" x14ac:dyDescent="0.25">
      <c r="B28" s="359"/>
      <c r="D28" s="81" t="s">
        <v>66</v>
      </c>
      <c r="E28" s="86"/>
      <c r="F28" s="87"/>
      <c r="G28" s="88"/>
      <c r="H28" s="89" t="str">
        <f t="shared" si="2"/>
        <v/>
      </c>
      <c r="J28" s="81" t="s">
        <v>66</v>
      </c>
      <c r="K28" s="86"/>
      <c r="L28" s="87"/>
      <c r="M28" s="88"/>
      <c r="N28" s="89" t="str">
        <f t="shared" si="3"/>
        <v/>
      </c>
      <c r="P28" s="81" t="s">
        <v>66</v>
      </c>
      <c r="Q28" s="86"/>
      <c r="R28" s="87"/>
      <c r="S28" s="88"/>
      <c r="T28" s="89" t="str">
        <f t="shared" si="4"/>
        <v/>
      </c>
    </row>
    <row r="29" spans="2:20" ht="39.950000000000003" customHeight="1" x14ac:dyDescent="0.25">
      <c r="B29" s="359"/>
      <c r="D29" s="81" t="s">
        <v>67</v>
      </c>
      <c r="E29" s="82"/>
      <c r="F29" s="83"/>
      <c r="G29" s="84"/>
      <c r="H29" s="85" t="str">
        <f t="shared" si="2"/>
        <v/>
      </c>
      <c r="J29" s="81" t="s">
        <v>67</v>
      </c>
      <c r="K29" s="82"/>
      <c r="L29" s="83"/>
      <c r="M29" s="84"/>
      <c r="N29" s="85" t="str">
        <f t="shared" si="3"/>
        <v/>
      </c>
      <c r="P29" s="81" t="s">
        <v>67</v>
      </c>
      <c r="Q29" s="82"/>
      <c r="R29" s="83"/>
      <c r="S29" s="84"/>
      <c r="T29" s="85" t="str">
        <f t="shared" si="4"/>
        <v/>
      </c>
    </row>
    <row r="30" spans="2:20" ht="39.950000000000003" customHeight="1" x14ac:dyDescent="0.25">
      <c r="B30" s="359"/>
      <c r="D30" s="81" t="s">
        <v>68</v>
      </c>
      <c r="E30" s="86"/>
      <c r="F30" s="87"/>
      <c r="G30" s="88"/>
      <c r="H30" s="89" t="str">
        <f t="shared" si="2"/>
        <v/>
      </c>
      <c r="J30" s="81" t="s">
        <v>68</v>
      </c>
      <c r="K30" s="86"/>
      <c r="L30" s="87"/>
      <c r="M30" s="88"/>
      <c r="N30" s="89" t="str">
        <f t="shared" si="3"/>
        <v/>
      </c>
      <c r="P30" s="81" t="s">
        <v>68</v>
      </c>
      <c r="Q30" s="86"/>
      <c r="R30" s="87"/>
      <c r="S30" s="88"/>
      <c r="T30" s="89" t="str">
        <f t="shared" si="4"/>
        <v/>
      </c>
    </row>
    <row r="31" spans="2:20" ht="39.950000000000003" customHeight="1" x14ac:dyDescent="0.25">
      <c r="B31" s="359"/>
      <c r="D31" s="81" t="s">
        <v>69</v>
      </c>
      <c r="E31" s="82"/>
      <c r="F31" s="83"/>
      <c r="G31" s="84"/>
      <c r="H31" s="85" t="str">
        <f t="shared" si="2"/>
        <v/>
      </c>
      <c r="J31" s="81" t="s">
        <v>69</v>
      </c>
      <c r="K31" s="82"/>
      <c r="L31" s="83"/>
      <c r="M31" s="84"/>
      <c r="N31" s="85" t="str">
        <f t="shared" si="3"/>
        <v/>
      </c>
      <c r="P31" s="81" t="s">
        <v>69</v>
      </c>
      <c r="Q31" s="82"/>
      <c r="R31" s="83"/>
      <c r="S31" s="84"/>
      <c r="T31" s="85" t="str">
        <f t="shared" si="4"/>
        <v/>
      </c>
    </row>
    <row r="32" spans="2:20" ht="39.950000000000003" customHeight="1" thickBot="1" x14ac:dyDescent="0.3">
      <c r="B32" s="359"/>
      <c r="D32" s="90" t="s">
        <v>70</v>
      </c>
      <c r="E32" s="91"/>
      <c r="F32" s="92"/>
      <c r="G32" s="93"/>
      <c r="H32" s="94" t="str">
        <f t="shared" si="2"/>
        <v/>
      </c>
      <c r="J32" s="90" t="s">
        <v>70</v>
      </c>
      <c r="K32" s="91"/>
      <c r="L32" s="92"/>
      <c r="M32" s="93"/>
      <c r="N32" s="94" t="str">
        <f t="shared" si="3"/>
        <v/>
      </c>
      <c r="P32" s="90" t="s">
        <v>70</v>
      </c>
      <c r="Q32" s="91"/>
      <c r="R32" s="92"/>
      <c r="S32" s="93"/>
      <c r="T32" s="94" t="str">
        <f t="shared" si="4"/>
        <v/>
      </c>
    </row>
    <row r="33" spans="2:20" ht="60" customHeight="1" thickTop="1" x14ac:dyDescent="0.25">
      <c r="B33" s="359"/>
      <c r="D33" s="95" t="s">
        <v>88</v>
      </c>
      <c r="E33" s="360">
        <f ca="1">ROUNDUP(F38/(VLOOKUP(1,tblRPECoefficientWithoutColumnHeaders,2,0)*G38^2+VLOOKUP(2,tblRPECoefficientWithoutColumnHeaders,2,0)*G38+VLOOKUP(3,tblRPECoefficientWithoutColumnHeaders,2,0)),0)</f>
        <v>0</v>
      </c>
      <c r="F33" s="361"/>
      <c r="G33" s="361"/>
      <c r="H33" s="362"/>
      <c r="J33" s="95" t="s">
        <v>88</v>
      </c>
      <c r="K33" s="360">
        <f ca="1">ROUNDUP(L38/(VLOOKUP(1,tblRPECoefficientWithoutColumnHeaders,2,0)*M38^2+VLOOKUP(2,tblRPECoefficientWithoutColumnHeaders,2,0)*M38+VLOOKUP(3,tblRPECoefficientWithoutColumnHeaders,2,0)),0)</f>
        <v>0</v>
      </c>
      <c r="L33" s="361"/>
      <c r="M33" s="361"/>
      <c r="N33" s="362"/>
      <c r="P33" s="95" t="s">
        <v>88</v>
      </c>
      <c r="Q33" s="360">
        <f ca="1">ROUNDUP(R38/(VLOOKUP(1,tblRPECoefficientWithoutColumnHeaders,2,0)*S38^2+VLOOKUP(2,tblRPECoefficientWithoutColumnHeaders,2,0)*S38+VLOOKUP(3,tblRPECoefficientWithoutColumnHeaders,2,0)),0)</f>
        <v>0</v>
      </c>
      <c r="R33" s="361"/>
      <c r="S33" s="361"/>
      <c r="T33" s="362"/>
    </row>
    <row r="34" spans="2:20" ht="60" customHeight="1" x14ac:dyDescent="0.25">
      <c r="B34" s="359"/>
      <c r="D34" s="96" t="s">
        <v>89</v>
      </c>
      <c r="E34" s="363">
        <f ca="1">IF(ISNUMBER(E38),ROUNDUP((1-(E38/(VLOOKUP(1,tblRPECoefficientWithoutColumnHeaders,2,0)*H38^2+VLOOKUP(2,tblRPECoefficientWithoutColumnHeaders,2,0)*H38+VLOOKUP(3,tblRPECoefficientWithoutColumnHeaders,2,0)))/E33)*100,1),0)</f>
        <v>0</v>
      </c>
      <c r="F34" s="364"/>
      <c r="G34" s="364"/>
      <c r="H34" s="365"/>
      <c r="J34" s="96" t="s">
        <v>89</v>
      </c>
      <c r="K34" s="363">
        <f ca="1">IF(ISNUMBER(K38),ROUNDUP((1-(K38/(VLOOKUP(1,tblRPECoefficientWithoutColumnHeaders,2,0)*N38^2+VLOOKUP(2,tblRPECoefficientWithoutColumnHeaders,2,0)*N38+VLOOKUP(3,tblRPECoefficientWithoutColumnHeaders,2,0)))/K33)*100,1),0)</f>
        <v>0</v>
      </c>
      <c r="L34" s="364"/>
      <c r="M34" s="364"/>
      <c r="N34" s="365"/>
      <c r="P34" s="96" t="s">
        <v>89</v>
      </c>
      <c r="Q34" s="363">
        <f ca="1">IF(ISNUMBER(Q38),ROUNDUP((1-(Q38/(VLOOKUP(1,tblRPECoefficientWithoutColumnHeaders,2,0)*T38^2+VLOOKUP(2,tblRPECoefficientWithoutColumnHeaders,2,0)*T38+VLOOKUP(3,tblRPECoefficientWithoutColumnHeaders,2,0)))/Q33)*100,1),0)</f>
        <v>0</v>
      </c>
      <c r="R34" s="364"/>
      <c r="S34" s="364"/>
      <c r="T34" s="365"/>
    </row>
    <row r="35" spans="2:20" ht="60" customHeight="1" x14ac:dyDescent="0.25">
      <c r="B35" s="359"/>
      <c r="D35" s="96" t="s">
        <v>90</v>
      </c>
      <c r="E35" s="363">
        <f>IF(COUNT(H24:H32)&gt;0,AVERAGEIF(H24:H32,"&gt;0"),0)</f>
        <v>0</v>
      </c>
      <c r="F35" s="364"/>
      <c r="G35" s="364"/>
      <c r="H35" s="365"/>
      <c r="J35" s="96" t="s">
        <v>90</v>
      </c>
      <c r="K35" s="363">
        <f>IF(COUNT(N24:N32)&gt;0,AVERAGEIF(N24:N32,"&gt;0"),0)</f>
        <v>0</v>
      </c>
      <c r="L35" s="364"/>
      <c r="M35" s="364"/>
      <c r="N35" s="365"/>
      <c r="P35" s="96" t="s">
        <v>90</v>
      </c>
      <c r="Q35" s="363">
        <f>IF(COUNT(T24:T32)&gt;0,AVERAGEIF(T24:T32,"&gt;0"),0)</f>
        <v>0</v>
      </c>
      <c r="R35" s="364"/>
      <c r="S35" s="364"/>
      <c r="T35" s="365"/>
    </row>
    <row r="36" spans="2:20" ht="60" customHeight="1" x14ac:dyDescent="0.25">
      <c r="B36" s="359"/>
      <c r="D36" s="96" t="s">
        <v>59</v>
      </c>
      <c r="E36" s="366">
        <f>SUM(F24:F32)</f>
        <v>0</v>
      </c>
      <c r="F36" s="367"/>
      <c r="G36" s="367"/>
      <c r="H36" s="368"/>
      <c r="J36" s="96" t="s">
        <v>59</v>
      </c>
      <c r="K36" s="366">
        <f>SUM(L24:L32)</f>
        <v>0</v>
      </c>
      <c r="L36" s="367"/>
      <c r="M36" s="367"/>
      <c r="N36" s="368"/>
      <c r="P36" s="96" t="s">
        <v>59</v>
      </c>
      <c r="Q36" s="366">
        <f>SUM(R24:R32)</f>
        <v>0</v>
      </c>
      <c r="R36" s="367"/>
      <c r="S36" s="367"/>
      <c r="T36" s="368"/>
    </row>
    <row r="37" spans="2:20" ht="60" customHeight="1" x14ac:dyDescent="0.25">
      <c r="B37" s="359"/>
      <c r="D37" s="97" t="s">
        <v>60</v>
      </c>
      <c r="E37" s="369">
        <f>SUM(PRODUCT(E24:F24),PRODUCT(E25:F25),PRODUCT(E26:F26),PRODUCT(E27:F27),PRODUCT(E28:F28),PRODUCT(E29:F29),PRODUCT(E30:F30),PRODUCT(E31:F31),PRODUCT(E32:F32))</f>
        <v>0</v>
      </c>
      <c r="F37" s="370"/>
      <c r="G37" s="370"/>
      <c r="H37" s="371"/>
      <c r="J37" s="97" t="s">
        <v>60</v>
      </c>
      <c r="K37" s="369">
        <f>SUM(PRODUCT(K24:L24),PRODUCT(K25:L25),PRODUCT(K26:L26),PRODUCT(K27:L27),PRODUCT(K28:L28),PRODUCT(K29:L29),PRODUCT(K30:L30),PRODUCT(K31:L31),PRODUCT(K32:L32))</f>
        <v>0</v>
      </c>
      <c r="L37" s="370"/>
      <c r="M37" s="370"/>
      <c r="N37" s="371"/>
      <c r="P37" s="97" t="s">
        <v>91</v>
      </c>
      <c r="Q37" s="369">
        <f>SUM(PRODUCT(Q24:R24),PRODUCT(Q25:R25),PRODUCT(Q26:R26),PRODUCT(Q27:R27),PRODUCT(Q28:R28),PRODUCT(Q29:R29),PRODUCT(Q30:R30),PRODUCT(Q31:R31),PRODUCT(Q32:R32))</f>
        <v>0</v>
      </c>
      <c r="R37" s="370"/>
      <c r="S37" s="370"/>
      <c r="T37" s="371"/>
    </row>
    <row r="38" spans="2:20" ht="39.950000000000003" customHeight="1" x14ac:dyDescent="0.25">
      <c r="B38" s="359"/>
      <c r="D38" s="98"/>
      <c r="E38" s="99" t="str">
        <f ca="1">OFFSET(E23,COUNT(E24:E32),0)</f>
        <v>WEIGHT</v>
      </c>
      <c r="F38" s="100">
        <f ca="1">IF(COUNT(E24:E32)&gt;0,OFFSET(E23,MATCH(MAX(E24:E32),E24:E32,0),0),0)</f>
        <v>0</v>
      </c>
      <c r="G38" s="100">
        <f ca="1">IF(COUNT(E24:E32)&gt;0,OFFSET(F23,MATCH(MAX(E24:E32),E24:E32,0),0)+(10-OFFSET(G23,MATCH(MAX(E24:E32),E24:E32,0),0)),0)</f>
        <v>0</v>
      </c>
      <c r="H38" s="101">
        <f ca="1">IF(COUNT(E24:E32)&gt;0,OFFSET(F23,COUNT(E24:E32),0)+(10-(OFFSET(G23,COUNT(E24:E32),0))),0)</f>
        <v>0</v>
      </c>
      <c r="J38" s="98" t="s">
        <v>95</v>
      </c>
      <c r="K38" s="99" t="str">
        <f ca="1">OFFSET(K23,COUNT(K24:K32),0)</f>
        <v>WEIGHT</v>
      </c>
      <c r="L38" s="100">
        <f ca="1">IF(COUNT(K24:K32)&gt;0,OFFSET(K23,MATCH(MAX(K24:K32),K24:K32,0),0),0)</f>
        <v>0</v>
      </c>
      <c r="M38" s="100">
        <f ca="1">IF(COUNT(K24:K32)&gt;0,OFFSET(L23,MATCH(MAX(K24:K32),K24:K32,0),0)+(10-OFFSET(M23,MATCH(MAX(K24:K32),K24:K32,0),0)),0)</f>
        <v>0</v>
      </c>
      <c r="N38" s="101">
        <f ca="1">IF(COUNT(K24:K32)&gt;0,OFFSET(L23,COUNT(K24:K32),0)+(10-(OFFSET(M23,COUNT(K24:K32),0))),0)</f>
        <v>0</v>
      </c>
      <c r="P38" s="98"/>
      <c r="Q38" s="99" t="str">
        <f ca="1">OFFSET(Q23,COUNT(Q24:Q32),0)</f>
        <v>WEIGHT</v>
      </c>
      <c r="R38" s="100">
        <f ca="1">IF(COUNT(Q24:Q32)&gt;0,OFFSET(Q23,MATCH(MAX(Q24:Q32),Q24:Q32,0),0),0)</f>
        <v>0</v>
      </c>
      <c r="S38" s="100">
        <f ca="1">IF(COUNT(Q24:Q32)&gt;0,OFFSET(R23,MATCH(MAX(Q24:Q32),Q24:Q32,0),0)+(10-OFFSET(S23,MATCH(MAX(Q24:Q32),Q24:Q32,0),0)),0)</f>
        <v>0</v>
      </c>
      <c r="T38" s="101">
        <f ca="1">IF(COUNT(Q24:Q32)&gt;0,OFFSET(R23,COUNT(Q24:Q32),0)+(10-(OFFSET(S23,COUNT(Q24:Q32),0))),0)</f>
        <v>0</v>
      </c>
    </row>
    <row r="39" spans="2:20" ht="15.75" x14ac:dyDescent="0.25"/>
    <row r="40" spans="2:20" ht="15.75" x14ac:dyDescent="0.25"/>
    <row r="41" spans="2:20" ht="80.099999999999994" customHeight="1" x14ac:dyDescent="0.25">
      <c r="B41" s="359">
        <v>2</v>
      </c>
      <c r="D41" s="391">
        <v>1</v>
      </c>
      <c r="E41" s="391"/>
      <c r="F41" s="391"/>
      <c r="G41" s="391"/>
      <c r="H41" s="391"/>
      <c r="J41" s="391">
        <v>2</v>
      </c>
      <c r="K41" s="391"/>
      <c r="L41" s="391"/>
      <c r="M41" s="391"/>
      <c r="N41" s="391"/>
      <c r="P41" s="391">
        <v>3</v>
      </c>
      <c r="Q41" s="391"/>
      <c r="R41" s="391"/>
      <c r="S41" s="391"/>
      <c r="T41" s="391"/>
    </row>
    <row r="42" spans="2:20" ht="15" customHeight="1" x14ac:dyDescent="0.25">
      <c r="B42" s="359"/>
    </row>
    <row r="43" spans="2:20" ht="80.099999999999994" customHeight="1" x14ac:dyDescent="0.25">
      <c r="B43" s="359"/>
      <c r="D43" s="376" t="str">
        <f>VLOOKUP($H$1,tblProgramSchedule,MATCH("DAY " &amp; $B41 &amp; " / EXERCISE " &amp; D41,tblProgramScheduleColumnHeaders,0),0)</f>
        <v>COMPETITION BENCH</v>
      </c>
      <c r="E43" s="377"/>
      <c r="F43" s="377"/>
      <c r="G43" s="377"/>
      <c r="H43" s="378"/>
      <c r="J43" s="376" t="str">
        <f>VLOOKUP($H$1,tblProgramSchedule,MATCH("DAY " &amp; $B41 &amp; " / EXERCISE " &amp; J41,tblProgramScheduleColumnHeaders,0),0)</f>
        <v>SUPPLEMENTAL SQUAT - METHOD 1</v>
      </c>
      <c r="K43" s="377"/>
      <c r="L43" s="377"/>
      <c r="M43" s="377"/>
      <c r="N43" s="378"/>
      <c r="P43" s="376" t="str">
        <f>VLOOKUP($H$1,tblProgramSchedule,MATCH("DAY " &amp; $B41 &amp; " / EXERCISE " &amp; P41,tblProgramScheduleColumnHeaders,0),0)</f>
        <v>SUPPLEMENTAL BENCH - METHOD 2</v>
      </c>
      <c r="Q43" s="377"/>
      <c r="R43" s="377"/>
      <c r="S43" s="377"/>
      <c r="T43" s="378"/>
    </row>
    <row r="44" spans="2:20" ht="50.1" customHeight="1" x14ac:dyDescent="0.25">
      <c r="B44" s="359"/>
      <c r="D44" s="72" t="s">
        <v>79</v>
      </c>
      <c r="E44" s="379" t="str">
        <f>VLOOKUP('WEEK 5'!$H$1,tblProgramExerciseDetails,MATCH(D43 &amp; " - " &amp; D44,tblProgramExerciseDetailsColumnHeaders,0),0)</f>
        <v>Bench with 1-Sec Pause</v>
      </c>
      <c r="F44" s="380"/>
      <c r="G44" s="380"/>
      <c r="H44" s="381"/>
      <c r="J44" s="72" t="s">
        <v>79</v>
      </c>
      <c r="K44" s="379" t="str">
        <f>VLOOKUP('WEEK 5'!$H$1,tblProgramExerciseDetails,MATCH(J43 &amp; " - " &amp; J44,tblProgramExerciseDetailsColumnHeaders,0),0)</f>
        <v>Stiff-legged deadlifts</v>
      </c>
      <c r="L44" s="380"/>
      <c r="M44" s="380"/>
      <c r="N44" s="381"/>
      <c r="P44" s="72" t="s">
        <v>79</v>
      </c>
      <c r="Q44" s="379" t="str">
        <f>VLOOKUP('WEEK 5'!$H$1,tblProgramExerciseDetails,MATCH(P43 &amp; " - " &amp; P44,tblProgramExerciseDetailsColumnHeaders,0),0)</f>
        <v>DB Incline-Bench Press or Close-Grip Bench Press with Barbell</v>
      </c>
      <c r="R44" s="380"/>
      <c r="S44" s="380"/>
      <c r="T44" s="381"/>
    </row>
    <row r="45" spans="2:20" ht="50.1" customHeight="1" x14ac:dyDescent="0.25">
      <c r="B45" s="359"/>
      <c r="D45" s="73" t="s">
        <v>78</v>
      </c>
      <c r="E45" s="382" t="str">
        <f>VLOOKUP('WEEK 5'!$H$1,tblProgramExerciseDetails,MATCH(D43 &amp; " - " &amp; D45,tblProgramExerciseDetailsColumnHeaders,0),0)</f>
        <v>Max 4 Min for Sets at RPE Over 7</v>
      </c>
      <c r="F45" s="383"/>
      <c r="G45" s="383"/>
      <c r="H45" s="384"/>
      <c r="J45" s="73" t="s">
        <v>78</v>
      </c>
      <c r="K45" s="382" t="str">
        <f>VLOOKUP('WEEK 5'!$H$1,tblProgramExerciseDetails,MATCH(J43 &amp; " - " &amp; J45,tblProgramExerciseDetailsColumnHeaders,0),0)</f>
        <v>Max 3-5 min for sets at RPE over 7</v>
      </c>
      <c r="L45" s="383"/>
      <c r="M45" s="383"/>
      <c r="N45" s="384"/>
      <c r="P45" s="73" t="s">
        <v>78</v>
      </c>
      <c r="Q45" s="382" t="str">
        <f>VLOOKUP('WEEK 5'!$H$1,tblProgramExerciseDetails,MATCH(P43 &amp; " - " &amp; P45,tblProgramExerciseDetailsColumnHeaders,0),0)</f>
        <v>See Myorep description</v>
      </c>
      <c r="R45" s="383"/>
      <c r="S45" s="383"/>
      <c r="T45" s="384"/>
    </row>
    <row r="46" spans="2:20" ht="80.099999999999994" customHeight="1" x14ac:dyDescent="0.25">
      <c r="B46" s="359"/>
      <c r="D46" s="74" t="s">
        <v>77</v>
      </c>
      <c r="E46" s="385" t="str">
        <f>VLOOKUP('WEEK 5'!$H$1,tblProgramExerciseDetails,MATCH(D43 &amp; " - " &amp; D46,tblProgramExerciseDetailsColumnHeaders,0),0)</f>
        <v>• 1 Reps @ 8 RPE (90-93%)
• 6 Reps @ 8 RPE (75-80%) x 3 Sets</v>
      </c>
      <c r="F46" s="386"/>
      <c r="G46" s="386"/>
      <c r="H46" s="387"/>
      <c r="J46" s="74" t="s">
        <v>77</v>
      </c>
      <c r="K46" s="385" t="str">
        <f>VLOOKUP('WEEK 5'!$H$1,tblProgramExerciseDetails,MATCH(J43 &amp; " - " &amp; J46,tblProgramExerciseDetailsColumnHeaders,0),0)</f>
        <v>• 8 Reps @ 6 RPE (68%)
• 8 Reps @ 7 RPE (73%)
• 8 Reps @ 8 RPE (78%) x 4 Sets</v>
      </c>
      <c r="L46" s="386"/>
      <c r="M46" s="386"/>
      <c r="N46" s="387"/>
      <c r="P46" s="74" t="s">
        <v>77</v>
      </c>
      <c r="Q46" s="385" t="str">
        <f>VLOOKUP('WEEK 5'!$H$1,tblProgramExerciseDetails,MATCH(P43 &amp; " - " &amp; P46,tblProgramExerciseDetailsColumnHeaders,0),0)</f>
        <v>• 12-15 Reps @ 8 RPE 
• 3-5 Reps</v>
      </c>
      <c r="R46" s="386"/>
      <c r="S46" s="386"/>
      <c r="T46" s="387"/>
    </row>
    <row r="47" spans="2:20" ht="60" customHeight="1" x14ac:dyDescent="0.25">
      <c r="B47" s="359"/>
      <c r="D47" s="75" t="s">
        <v>58</v>
      </c>
      <c r="E47" s="75" t="s">
        <v>60</v>
      </c>
      <c r="F47" s="75" t="s">
        <v>59</v>
      </c>
      <c r="G47" s="75" t="s">
        <v>61</v>
      </c>
      <c r="H47" s="75" t="s">
        <v>87</v>
      </c>
      <c r="J47" s="75" t="s">
        <v>58</v>
      </c>
      <c r="K47" s="75" t="s">
        <v>60</v>
      </c>
      <c r="L47" s="75" t="s">
        <v>59</v>
      </c>
      <c r="M47" s="75" t="s">
        <v>61</v>
      </c>
      <c r="N47" s="75" t="s">
        <v>87</v>
      </c>
      <c r="P47" s="75" t="s">
        <v>58</v>
      </c>
      <c r="Q47" s="75" t="s">
        <v>60</v>
      </c>
      <c r="R47" s="75" t="s">
        <v>59</v>
      </c>
      <c r="S47" s="75" t="s">
        <v>61</v>
      </c>
      <c r="T47" s="75" t="s">
        <v>87</v>
      </c>
    </row>
    <row r="48" spans="2:20" ht="39.950000000000003" customHeight="1" x14ac:dyDescent="0.25">
      <c r="B48" s="359"/>
      <c r="D48" s="76" t="s">
        <v>62</v>
      </c>
      <c r="E48" s="77"/>
      <c r="F48" s="78"/>
      <c r="G48" s="79"/>
      <c r="H48" s="80" t="str">
        <f>IF(ISNUMBER(E48),E48/E$57,"")</f>
        <v/>
      </c>
      <c r="J48" s="76" t="s">
        <v>62</v>
      </c>
      <c r="K48" s="77"/>
      <c r="L48" s="78"/>
      <c r="M48" s="79"/>
      <c r="N48" s="80" t="str">
        <f>IF(ISNUMBER(K48),K48/K$57,"")</f>
        <v/>
      </c>
      <c r="P48" s="76" t="s">
        <v>62</v>
      </c>
      <c r="Q48" s="77"/>
      <c r="R48" s="78"/>
      <c r="S48" s="79"/>
      <c r="T48" s="80" t="str">
        <f>IF(ISNUMBER(Q48),Q48/Q$57,"")</f>
        <v/>
      </c>
    </row>
    <row r="49" spans="2:20" ht="39.950000000000003" customHeight="1" x14ac:dyDescent="0.25">
      <c r="B49" s="359"/>
      <c r="D49" s="81" t="s">
        <v>63</v>
      </c>
      <c r="E49" s="82"/>
      <c r="F49" s="83"/>
      <c r="G49" s="84"/>
      <c r="H49" s="85" t="str">
        <f t="shared" ref="H49:H56" si="5">IF(ISNUMBER(E49),E49/E$57,"")</f>
        <v/>
      </c>
      <c r="J49" s="81" t="s">
        <v>63</v>
      </c>
      <c r="K49" s="82"/>
      <c r="L49" s="83"/>
      <c r="M49" s="84"/>
      <c r="N49" s="85" t="str">
        <f t="shared" ref="N49:N56" si="6">IF(ISNUMBER(K49),K49/K$57,"")</f>
        <v/>
      </c>
      <c r="P49" s="81" t="s">
        <v>63</v>
      </c>
      <c r="Q49" s="82"/>
      <c r="R49" s="83"/>
      <c r="S49" s="84"/>
      <c r="T49" s="85" t="str">
        <f t="shared" ref="T49:T56" si="7">IF(ISNUMBER(Q49),Q49/Q$57,"")</f>
        <v/>
      </c>
    </row>
    <row r="50" spans="2:20" ht="39.950000000000003" customHeight="1" x14ac:dyDescent="0.25">
      <c r="B50" s="359"/>
      <c r="D50" s="81" t="s">
        <v>64</v>
      </c>
      <c r="E50" s="86"/>
      <c r="F50" s="87"/>
      <c r="G50" s="88"/>
      <c r="H50" s="89" t="str">
        <f t="shared" si="5"/>
        <v/>
      </c>
      <c r="J50" s="81" t="s">
        <v>64</v>
      </c>
      <c r="K50" s="86"/>
      <c r="L50" s="87"/>
      <c r="M50" s="88"/>
      <c r="N50" s="89" t="str">
        <f t="shared" si="6"/>
        <v/>
      </c>
      <c r="P50" s="81" t="s">
        <v>64</v>
      </c>
      <c r="Q50" s="86"/>
      <c r="R50" s="87"/>
      <c r="S50" s="88"/>
      <c r="T50" s="89" t="str">
        <f t="shared" si="7"/>
        <v/>
      </c>
    </row>
    <row r="51" spans="2:20" ht="39.950000000000003" customHeight="1" x14ac:dyDescent="0.25">
      <c r="B51" s="359"/>
      <c r="D51" s="81" t="s">
        <v>65</v>
      </c>
      <c r="E51" s="82"/>
      <c r="F51" s="83"/>
      <c r="G51" s="84"/>
      <c r="H51" s="85" t="str">
        <f t="shared" si="5"/>
        <v/>
      </c>
      <c r="J51" s="81" t="s">
        <v>65</v>
      </c>
      <c r="K51" s="82"/>
      <c r="L51" s="83"/>
      <c r="M51" s="84"/>
      <c r="N51" s="85" t="str">
        <f t="shared" si="6"/>
        <v/>
      </c>
      <c r="P51" s="81" t="s">
        <v>65</v>
      </c>
      <c r="Q51" s="82"/>
      <c r="R51" s="83"/>
      <c r="S51" s="84"/>
      <c r="T51" s="85" t="str">
        <f t="shared" si="7"/>
        <v/>
      </c>
    </row>
    <row r="52" spans="2:20" ht="39.950000000000003" customHeight="1" x14ac:dyDescent="0.25">
      <c r="B52" s="359"/>
      <c r="D52" s="81" t="s">
        <v>66</v>
      </c>
      <c r="E52" s="86"/>
      <c r="F52" s="87"/>
      <c r="G52" s="88"/>
      <c r="H52" s="89" t="str">
        <f t="shared" si="5"/>
        <v/>
      </c>
      <c r="J52" s="81" t="s">
        <v>66</v>
      </c>
      <c r="K52" s="86"/>
      <c r="L52" s="87"/>
      <c r="M52" s="88"/>
      <c r="N52" s="89" t="str">
        <f t="shared" si="6"/>
        <v/>
      </c>
      <c r="P52" s="81" t="s">
        <v>66</v>
      </c>
      <c r="Q52" s="86"/>
      <c r="R52" s="87"/>
      <c r="S52" s="88"/>
      <c r="T52" s="89" t="str">
        <f t="shared" si="7"/>
        <v/>
      </c>
    </row>
    <row r="53" spans="2:20" ht="39.950000000000003" customHeight="1" x14ac:dyDescent="0.25">
      <c r="B53" s="359"/>
      <c r="D53" s="81" t="s">
        <v>67</v>
      </c>
      <c r="E53" s="82"/>
      <c r="F53" s="83"/>
      <c r="G53" s="84"/>
      <c r="H53" s="85" t="str">
        <f t="shared" si="5"/>
        <v/>
      </c>
      <c r="J53" s="81" t="s">
        <v>67</v>
      </c>
      <c r="K53" s="82"/>
      <c r="L53" s="83"/>
      <c r="M53" s="84"/>
      <c r="N53" s="85" t="str">
        <f t="shared" si="6"/>
        <v/>
      </c>
      <c r="P53" s="81" t="s">
        <v>67</v>
      </c>
      <c r="Q53" s="82"/>
      <c r="R53" s="83"/>
      <c r="S53" s="84"/>
      <c r="T53" s="85" t="str">
        <f t="shared" si="7"/>
        <v/>
      </c>
    </row>
    <row r="54" spans="2:20" ht="39.950000000000003" customHeight="1" x14ac:dyDescent="0.25">
      <c r="B54" s="359"/>
      <c r="D54" s="81" t="s">
        <v>68</v>
      </c>
      <c r="E54" s="86"/>
      <c r="F54" s="87"/>
      <c r="G54" s="88"/>
      <c r="H54" s="89" t="str">
        <f t="shared" si="5"/>
        <v/>
      </c>
      <c r="J54" s="81" t="s">
        <v>68</v>
      </c>
      <c r="K54" s="86"/>
      <c r="L54" s="87"/>
      <c r="M54" s="88"/>
      <c r="N54" s="89" t="str">
        <f t="shared" si="6"/>
        <v/>
      </c>
      <c r="P54" s="81" t="s">
        <v>68</v>
      </c>
      <c r="Q54" s="86"/>
      <c r="R54" s="87"/>
      <c r="S54" s="88"/>
      <c r="T54" s="89" t="str">
        <f t="shared" si="7"/>
        <v/>
      </c>
    </row>
    <row r="55" spans="2:20" ht="39.950000000000003" customHeight="1" x14ac:dyDescent="0.25">
      <c r="B55" s="359"/>
      <c r="D55" s="81" t="s">
        <v>69</v>
      </c>
      <c r="E55" s="82"/>
      <c r="F55" s="83"/>
      <c r="G55" s="84"/>
      <c r="H55" s="85" t="str">
        <f t="shared" si="5"/>
        <v/>
      </c>
      <c r="J55" s="81" t="s">
        <v>69</v>
      </c>
      <c r="K55" s="82"/>
      <c r="L55" s="83"/>
      <c r="M55" s="84"/>
      <c r="N55" s="85" t="str">
        <f t="shared" si="6"/>
        <v/>
      </c>
      <c r="P55" s="81" t="s">
        <v>69</v>
      </c>
      <c r="Q55" s="82"/>
      <c r="R55" s="83"/>
      <c r="S55" s="84"/>
      <c r="T55" s="85" t="str">
        <f t="shared" si="7"/>
        <v/>
      </c>
    </row>
    <row r="56" spans="2:20" ht="39.950000000000003" customHeight="1" thickBot="1" x14ac:dyDescent="0.3">
      <c r="B56" s="359"/>
      <c r="D56" s="90" t="s">
        <v>70</v>
      </c>
      <c r="E56" s="91"/>
      <c r="F56" s="92"/>
      <c r="G56" s="93"/>
      <c r="H56" s="94" t="str">
        <f t="shared" si="5"/>
        <v/>
      </c>
      <c r="J56" s="90" t="s">
        <v>70</v>
      </c>
      <c r="K56" s="91"/>
      <c r="L56" s="92"/>
      <c r="M56" s="93"/>
      <c r="N56" s="94" t="str">
        <f t="shared" si="6"/>
        <v/>
      </c>
      <c r="P56" s="90" t="s">
        <v>70</v>
      </c>
      <c r="Q56" s="91"/>
      <c r="R56" s="92"/>
      <c r="S56" s="93"/>
      <c r="T56" s="94" t="str">
        <f t="shared" si="7"/>
        <v/>
      </c>
    </row>
    <row r="57" spans="2:20" ht="60" customHeight="1" thickTop="1" x14ac:dyDescent="0.25">
      <c r="B57" s="359"/>
      <c r="D57" s="95" t="s">
        <v>88</v>
      </c>
      <c r="E57" s="360">
        <f ca="1">ROUNDUP(F62/(VLOOKUP(1,tblRPECoefficientWithoutColumnHeaders,2,0)*G62^2+VLOOKUP(2,tblRPECoefficientWithoutColumnHeaders,2,0)*G62+VLOOKUP(3,tblRPECoefficientWithoutColumnHeaders,2,0)),0)</f>
        <v>0</v>
      </c>
      <c r="F57" s="361"/>
      <c r="G57" s="361"/>
      <c r="H57" s="362"/>
      <c r="J57" s="95" t="s">
        <v>88</v>
      </c>
      <c r="K57" s="360">
        <f ca="1">ROUNDUP(L62/(VLOOKUP(1,tblRPECoefficientWithoutColumnHeaders,2,0)*M62^2+VLOOKUP(2,tblRPECoefficientWithoutColumnHeaders,2,0)*M62+VLOOKUP(3,tblRPECoefficientWithoutColumnHeaders,2,0)),0)</f>
        <v>0</v>
      </c>
      <c r="L57" s="361"/>
      <c r="M57" s="361"/>
      <c r="N57" s="362"/>
      <c r="P57" s="95" t="s">
        <v>88</v>
      </c>
      <c r="Q57" s="360">
        <f ca="1">ROUNDUP(R62/(VLOOKUP(1,tblRPECoefficientWithoutColumnHeaders,2,0)*S62^2+VLOOKUP(2,tblRPECoefficientWithoutColumnHeaders,2,0)*S62+VLOOKUP(3,tblRPECoefficientWithoutColumnHeaders,2,0)),0)</f>
        <v>0</v>
      </c>
      <c r="R57" s="361"/>
      <c r="S57" s="361"/>
      <c r="T57" s="362"/>
    </row>
    <row r="58" spans="2:20" ht="60" customHeight="1" x14ac:dyDescent="0.25">
      <c r="B58" s="359"/>
      <c r="D58" s="96" t="s">
        <v>89</v>
      </c>
      <c r="E58" s="363">
        <f ca="1">IF(ISNUMBER(E62),ROUNDUP((1-(E62/(VLOOKUP(1,tblRPECoefficientWithoutColumnHeaders,2,0)*H62^2+VLOOKUP(2,tblRPECoefficientWithoutColumnHeaders,2,0)*H62+VLOOKUP(3,tblRPECoefficientWithoutColumnHeaders,2,0)))/E57)*100,1),0)</f>
        <v>0</v>
      </c>
      <c r="F58" s="364"/>
      <c r="G58" s="364"/>
      <c r="H58" s="365"/>
      <c r="J58" s="96" t="s">
        <v>89</v>
      </c>
      <c r="K58" s="363">
        <f ca="1">IF(ISNUMBER(K62),ROUNDUP((1-(K62/(VLOOKUP(1,tblRPECoefficientWithoutColumnHeaders,2,0)*N62^2+VLOOKUP(2,tblRPECoefficientWithoutColumnHeaders,2,0)*N62+VLOOKUP(3,tblRPECoefficientWithoutColumnHeaders,2,0)))/K57)*100,1),0)</f>
        <v>0</v>
      </c>
      <c r="L58" s="364"/>
      <c r="M58" s="364"/>
      <c r="N58" s="365"/>
      <c r="P58" s="96" t="s">
        <v>89</v>
      </c>
      <c r="Q58" s="363">
        <f ca="1">IF(ISNUMBER(Q62),ROUNDUP((1-(Q62/(VLOOKUP(1,tblRPECoefficientWithoutColumnHeaders,2,0)*T62^2+VLOOKUP(2,tblRPECoefficientWithoutColumnHeaders,2,0)*T62+VLOOKUP(3,tblRPECoefficientWithoutColumnHeaders,2,0)))/Q57)*100,1),0)</f>
        <v>0</v>
      </c>
      <c r="R58" s="364"/>
      <c r="S58" s="364"/>
      <c r="T58" s="365"/>
    </row>
    <row r="59" spans="2:20" ht="60" customHeight="1" x14ac:dyDescent="0.25">
      <c r="B59" s="359"/>
      <c r="D59" s="96" t="s">
        <v>90</v>
      </c>
      <c r="E59" s="363">
        <f>IF(COUNT(H48:H56)&gt;0,AVERAGEIF(H48:H56,"&gt;0"),0)</f>
        <v>0</v>
      </c>
      <c r="F59" s="364"/>
      <c r="G59" s="364"/>
      <c r="H59" s="365"/>
      <c r="J59" s="96" t="s">
        <v>90</v>
      </c>
      <c r="K59" s="363">
        <f>IF(COUNT(N48:N56)&gt;0,AVERAGEIF(N48:N56,"&gt;0"),0)</f>
        <v>0</v>
      </c>
      <c r="L59" s="364"/>
      <c r="M59" s="364"/>
      <c r="N59" s="365"/>
      <c r="P59" s="96" t="s">
        <v>90</v>
      </c>
      <c r="Q59" s="363">
        <f>IF(COUNT(T48:T56)&gt;0,AVERAGEIF(T48:T56,"&gt;0"),0)</f>
        <v>0</v>
      </c>
      <c r="R59" s="364"/>
      <c r="S59" s="364"/>
      <c r="T59" s="365"/>
    </row>
    <row r="60" spans="2:20" ht="60" customHeight="1" x14ac:dyDescent="0.25">
      <c r="B60" s="359"/>
      <c r="D60" s="96" t="s">
        <v>59</v>
      </c>
      <c r="E60" s="366">
        <f>SUM(F48:F56)</f>
        <v>0</v>
      </c>
      <c r="F60" s="367"/>
      <c r="G60" s="367"/>
      <c r="H60" s="368"/>
      <c r="J60" s="96" t="s">
        <v>59</v>
      </c>
      <c r="K60" s="366">
        <f>SUM(L48:L56)</f>
        <v>0</v>
      </c>
      <c r="L60" s="367"/>
      <c r="M60" s="367"/>
      <c r="N60" s="368"/>
      <c r="P60" s="96" t="s">
        <v>59</v>
      </c>
      <c r="Q60" s="366">
        <f>SUM(R48:R56)</f>
        <v>0</v>
      </c>
      <c r="R60" s="367"/>
      <c r="S60" s="367"/>
      <c r="T60" s="368"/>
    </row>
    <row r="61" spans="2:20" ht="60" customHeight="1" x14ac:dyDescent="0.25">
      <c r="B61" s="359"/>
      <c r="D61" s="97" t="s">
        <v>60</v>
      </c>
      <c r="E61" s="369">
        <f>SUM(PRODUCT(E48:F48),PRODUCT(E49:F49),PRODUCT(E50:F50),PRODUCT(E51:F51),PRODUCT(E52:F52),PRODUCT(E53:F53),PRODUCT(E54:F54),PRODUCT(E55:F55),PRODUCT(E56:F56))</f>
        <v>0</v>
      </c>
      <c r="F61" s="370"/>
      <c r="G61" s="370"/>
      <c r="H61" s="371"/>
      <c r="J61" s="97" t="s">
        <v>60</v>
      </c>
      <c r="K61" s="369">
        <f>SUM(PRODUCT(K48:L48),PRODUCT(K49:L49),PRODUCT(K50:L50),PRODUCT(K51:L51),PRODUCT(K52:L52),PRODUCT(K53:L53),PRODUCT(K54:L54),PRODUCT(K55:L55),PRODUCT(K56:L56))</f>
        <v>0</v>
      </c>
      <c r="L61" s="370"/>
      <c r="M61" s="370"/>
      <c r="N61" s="371"/>
      <c r="P61" s="97" t="s">
        <v>60</v>
      </c>
      <c r="Q61" s="369">
        <f>SUM(PRODUCT(Q48:R48),PRODUCT(Q49:R49),PRODUCT(Q50:R50),PRODUCT(Q51:R51),PRODUCT(Q52:R52),PRODUCT(Q53:R53),PRODUCT(Q54:R54),PRODUCT(Q55:R55),PRODUCT(Q56:R56))</f>
        <v>0</v>
      </c>
      <c r="R61" s="370"/>
      <c r="S61" s="370"/>
      <c r="T61" s="371"/>
    </row>
    <row r="62" spans="2:20" ht="39.950000000000003" customHeight="1" x14ac:dyDescent="0.25">
      <c r="B62" s="359"/>
      <c r="D62" s="98"/>
      <c r="E62" s="99" t="str">
        <f ca="1">OFFSET(E47,COUNT(E48:E56),0)</f>
        <v>WEIGHT</v>
      </c>
      <c r="F62" s="100">
        <f ca="1">IF(COUNT(E48:E56)&gt;0,OFFSET(E47,MATCH(MAX(E48:E56),E48:E56,0),0),0)</f>
        <v>0</v>
      </c>
      <c r="G62" s="100">
        <f ca="1">IF(COUNT(E48:E56)&gt;0,OFFSET(F47,MATCH(MAX(E48:E56),E48:E56,0),0)+(10-OFFSET(G47,MATCH(MAX(E48:E56),E48:E56,0),0)),0)</f>
        <v>0</v>
      </c>
      <c r="H62" s="101">
        <f ca="1">IF(COUNT(E48:E56)&gt;0,OFFSET(F47,COUNT(E48:E56),0)+(10-(OFFSET(G47,COUNT(E48:E56),0))),0)</f>
        <v>0</v>
      </c>
      <c r="J62" s="98"/>
      <c r="K62" s="99" t="str">
        <f ca="1">OFFSET(K47,COUNT(K48:K56),0)</f>
        <v>WEIGHT</v>
      </c>
      <c r="L62" s="100">
        <f ca="1">IF(COUNT(K48:K56)&gt;0,OFFSET(K47,MATCH(MAX(K48:K56),K48:K56,0),0),0)</f>
        <v>0</v>
      </c>
      <c r="M62" s="100">
        <f ca="1">IF(COUNT(K48:K56)&gt;0,OFFSET(L47,MATCH(MAX(K48:K56),K48:K56,0),0)+(10-OFFSET(M47,MATCH(MAX(K48:K56),K48:K56,0),0)),0)</f>
        <v>0</v>
      </c>
      <c r="N62" s="101">
        <f ca="1">IF(COUNT(K48:K56)&gt;0,OFFSET(L47,COUNT(K48:K56),0)+(10-(OFFSET(M47,COUNT(K48:K56),0))),0)</f>
        <v>0</v>
      </c>
      <c r="P62" s="98"/>
      <c r="Q62" s="99" t="str">
        <f ca="1">OFFSET(Q47,COUNT(Q48:Q56),0)</f>
        <v>WEIGHT</v>
      </c>
      <c r="R62" s="100">
        <f ca="1">IF(COUNT(Q48:Q56)&gt;0,OFFSET(Q47,MATCH(MAX(Q48:Q56),Q48:Q56,0),0),0)</f>
        <v>0</v>
      </c>
      <c r="S62" s="100">
        <f ca="1">IF(COUNT(Q48:Q56)&gt;0,OFFSET(R47,MATCH(MAX(Q48:Q56),Q48:Q56,0),0)+(10-OFFSET(S47,MATCH(MAX(Q48:Q56),Q48:Q56,0),0)),0)</f>
        <v>0</v>
      </c>
      <c r="T62" s="101">
        <f ca="1">IF(COUNT(Q48:Q56)&gt;0,OFFSET(R47,COUNT(Q48:Q56),0)+(10-(OFFSET(S47,COUNT(Q48:Q56),0))),0)</f>
        <v>0</v>
      </c>
    </row>
    <row r="63" spans="2:20" ht="15.75" x14ac:dyDescent="0.25"/>
    <row r="64" spans="2:20" ht="15.75" x14ac:dyDescent="0.25"/>
    <row r="65" spans="2:20" ht="80.099999999999994" customHeight="1" x14ac:dyDescent="0.25">
      <c r="B65" s="359">
        <v>3</v>
      </c>
      <c r="D65" s="391">
        <v>1</v>
      </c>
      <c r="E65" s="391"/>
      <c r="F65" s="391"/>
      <c r="G65" s="391"/>
      <c r="H65" s="391"/>
      <c r="J65" s="391">
        <v>2</v>
      </c>
      <c r="K65" s="391"/>
      <c r="L65" s="391"/>
      <c r="M65" s="391"/>
      <c r="N65" s="391"/>
      <c r="P65" s="391">
        <v>3</v>
      </c>
      <c r="Q65" s="391"/>
      <c r="R65" s="391"/>
      <c r="S65" s="391"/>
      <c r="T65" s="391"/>
    </row>
    <row r="66" spans="2:20" ht="15" customHeight="1" x14ac:dyDescent="0.25">
      <c r="B66" s="359"/>
    </row>
    <row r="67" spans="2:20" ht="80.099999999999994" customHeight="1" x14ac:dyDescent="0.25">
      <c r="B67" s="359"/>
      <c r="D67" s="376" t="str">
        <f>VLOOKUP($H$1,tblProgramSchedule,MATCH("DAY " &amp; $B65 &amp; " / EXERCISE " &amp; D65,tblProgramScheduleColumnHeaders,0),0)</f>
        <v>COMPETITION DEAD LIFT</v>
      </c>
      <c r="E67" s="377"/>
      <c r="F67" s="377"/>
      <c r="G67" s="377"/>
      <c r="H67" s="378"/>
      <c r="J67" s="376" t="str">
        <f>VLOOKUP($H$1,tblProgramSchedule,MATCH("DAY " &amp; $B65 &amp; " / EXERCISE " &amp; J65,tblProgramScheduleColumnHeaders,0),0)</f>
        <v>SUPPLEMENTAL BENCH - METHOD 1</v>
      </c>
      <c r="K67" s="377"/>
      <c r="L67" s="377"/>
      <c r="M67" s="377"/>
      <c r="N67" s="378"/>
      <c r="P67" s="376" t="str">
        <f>VLOOKUP($H$1,tblProgramSchedule,MATCH("DAY " &amp; $B65 &amp; " / EXERCISE " &amp; P65,tblProgramScheduleColumnHeaders,0),0)</f>
        <v>SUPPLEMENTAL SQUAT - METHOD 2</v>
      </c>
      <c r="Q67" s="377"/>
      <c r="R67" s="377"/>
      <c r="S67" s="377"/>
      <c r="T67" s="378"/>
    </row>
    <row r="68" spans="2:20" ht="50.1" customHeight="1" x14ac:dyDescent="0.25">
      <c r="B68" s="359"/>
      <c r="D68" s="72" t="s">
        <v>79</v>
      </c>
      <c r="E68" s="379" t="str">
        <f>VLOOKUP('WEEK 5'!$H$1,tblProgramExerciseDetails,MATCH(D67 &amp; " - " &amp; D68,tblProgramExerciseDetailsColumnHeaders,0),0)</f>
        <v>Deadlift with belt</v>
      </c>
      <c r="F68" s="380"/>
      <c r="G68" s="380"/>
      <c r="H68" s="381"/>
      <c r="J68" s="72" t="s">
        <v>79</v>
      </c>
      <c r="K68" s="379" t="str">
        <f>VLOOKUP('WEEK 5'!$H$1,tblProgramExerciseDetails,MATCH(J67 &amp; " - " &amp; J68,tblProgramExerciseDetailsColumnHeaders,0),0)</f>
        <v>Incline bench, touch &amp; go</v>
      </c>
      <c r="L68" s="380"/>
      <c r="M68" s="380"/>
      <c r="N68" s="381"/>
      <c r="P68" s="72" t="s">
        <v>79</v>
      </c>
      <c r="Q68" s="379" t="str">
        <f>VLOOKUP('WEEK 5'!$H$1,tblProgramExerciseDetails,MATCH(P67 &amp; " - " &amp; P68,tblProgramExerciseDetailsColumnHeaders,0),0)</f>
        <v>DB Incline-Bench Press or Close-Grip Bench Press with Barbell</v>
      </c>
      <c r="R68" s="380"/>
      <c r="S68" s="380"/>
      <c r="T68" s="381"/>
    </row>
    <row r="69" spans="2:20" ht="50.1" customHeight="1" x14ac:dyDescent="0.25">
      <c r="B69" s="359"/>
      <c r="D69" s="73" t="s">
        <v>78</v>
      </c>
      <c r="E69" s="382" t="str">
        <f>VLOOKUP('WEEK 5'!$H$1,tblProgramExerciseDetails,MATCH(D67 &amp; " - " &amp; D69,tblProgramExerciseDetailsColumnHeaders,0),0)</f>
        <v>Max 4 min for sets at RPE over 7</v>
      </c>
      <c r="F69" s="383"/>
      <c r="G69" s="383"/>
      <c r="H69" s="384"/>
      <c r="J69" s="73" t="s">
        <v>78</v>
      </c>
      <c r="K69" s="382" t="str">
        <f>VLOOKUP('WEEK 5'!$H$1,tblProgramExerciseDetails,MATCH(J67 &amp; " - " &amp; J69,tblProgramExerciseDetailsColumnHeaders,0),0)</f>
        <v>Max 3-5 min for sets at RPE over 7</v>
      </c>
      <c r="L69" s="383"/>
      <c r="M69" s="383"/>
      <c r="N69" s="384"/>
      <c r="P69" s="73" t="s">
        <v>78</v>
      </c>
      <c r="Q69" s="382" t="str">
        <f>VLOOKUP('WEEK 5'!$H$1,tblProgramExerciseDetails,MATCH(P67 &amp; " - " &amp; P69,tblProgramExerciseDetailsColumnHeaders,0),0)</f>
        <v>See Myorep description</v>
      </c>
      <c r="R69" s="383"/>
      <c r="S69" s="383"/>
      <c r="T69" s="384"/>
    </row>
    <row r="70" spans="2:20" ht="80.099999999999994" customHeight="1" x14ac:dyDescent="0.25">
      <c r="B70" s="359"/>
      <c r="D70" s="74" t="s">
        <v>77</v>
      </c>
      <c r="E70" s="385" t="str">
        <f>VLOOKUP('WEEK 5'!$H$1,tblProgramExerciseDetails,MATCH(D67 &amp; " - " &amp; D70,tblProgramExerciseDetailsColumnHeaders,0),0)</f>
        <v>• 1 Reps @ 8 RPE (90-93%)
• 6 Reps @ 8 RPE (75-80%) x 3 Sets</v>
      </c>
      <c r="F70" s="386"/>
      <c r="G70" s="386"/>
      <c r="H70" s="387"/>
      <c r="J70" s="74" t="s">
        <v>77</v>
      </c>
      <c r="K70" s="385" t="str">
        <f>VLOOKUP('WEEK 5'!$H$1,tblProgramExerciseDetails,MATCH(J67 &amp; " - " &amp; J70,tblProgramExerciseDetailsColumnHeaders,0),0)</f>
        <v>• 8 Reps @ 6 RPE (68%)
• 8 Reps @ 7 RPE (73%)
• 8 Reps @ 8 RPE (78%) x 4 Sets</v>
      </c>
      <c r="L70" s="386"/>
      <c r="M70" s="386"/>
      <c r="N70" s="387"/>
      <c r="P70" s="74" t="s">
        <v>77</v>
      </c>
      <c r="Q70" s="385" t="str">
        <f>VLOOKUP('WEEK 5'!$H$1,tblProgramExerciseDetails,MATCH(P67 &amp; " - " &amp; P70,tblProgramExerciseDetailsColumnHeaders,0),0)</f>
        <v>• 12-15 Reps @ 8 RPE 
• 3-5 Reps</v>
      </c>
      <c r="R70" s="386"/>
      <c r="S70" s="386"/>
      <c r="T70" s="387"/>
    </row>
    <row r="71" spans="2:20" ht="60" customHeight="1" x14ac:dyDescent="0.25">
      <c r="B71" s="359"/>
      <c r="D71" s="75" t="s">
        <v>58</v>
      </c>
      <c r="E71" s="75" t="s">
        <v>60</v>
      </c>
      <c r="F71" s="75" t="s">
        <v>59</v>
      </c>
      <c r="G71" s="75" t="s">
        <v>61</v>
      </c>
      <c r="H71" s="75" t="s">
        <v>87</v>
      </c>
      <c r="J71" s="75" t="s">
        <v>58</v>
      </c>
      <c r="K71" s="75" t="s">
        <v>60</v>
      </c>
      <c r="L71" s="75" t="s">
        <v>59</v>
      </c>
      <c r="M71" s="75" t="s">
        <v>61</v>
      </c>
      <c r="N71" s="75" t="s">
        <v>87</v>
      </c>
      <c r="P71" s="75" t="s">
        <v>58</v>
      </c>
      <c r="Q71" s="75" t="s">
        <v>60</v>
      </c>
      <c r="R71" s="75" t="s">
        <v>59</v>
      </c>
      <c r="S71" s="75" t="s">
        <v>61</v>
      </c>
      <c r="T71" s="75" t="s">
        <v>87</v>
      </c>
    </row>
    <row r="72" spans="2:20" ht="39.950000000000003" customHeight="1" x14ac:dyDescent="0.25">
      <c r="B72" s="359"/>
      <c r="D72" s="76" t="s">
        <v>62</v>
      </c>
      <c r="E72" s="77"/>
      <c r="F72" s="78"/>
      <c r="G72" s="79"/>
      <c r="H72" s="80" t="str">
        <f>IF(ISNUMBER(E72),E72/E$81,"")</f>
        <v/>
      </c>
      <c r="J72" s="76" t="s">
        <v>62</v>
      </c>
      <c r="K72" s="77"/>
      <c r="L72" s="78"/>
      <c r="M72" s="79"/>
      <c r="N72" s="80" t="str">
        <f>IF(ISNUMBER(K72),K72/K$81,"")</f>
        <v/>
      </c>
      <c r="P72" s="76" t="s">
        <v>62</v>
      </c>
      <c r="Q72" s="77"/>
      <c r="R72" s="78"/>
      <c r="S72" s="79"/>
      <c r="T72" s="80" t="str">
        <f>IF(ISNUMBER(Q72),Q72/Q$81,"")</f>
        <v/>
      </c>
    </row>
    <row r="73" spans="2:20" ht="39.950000000000003" customHeight="1" x14ac:dyDescent="0.25">
      <c r="B73" s="359"/>
      <c r="D73" s="81" t="s">
        <v>63</v>
      </c>
      <c r="E73" s="82"/>
      <c r="F73" s="83"/>
      <c r="G73" s="84"/>
      <c r="H73" s="85" t="str">
        <f t="shared" ref="H73:H80" si="8">IF(ISNUMBER(E73),E73/E$81,"")</f>
        <v/>
      </c>
      <c r="J73" s="81" t="s">
        <v>63</v>
      </c>
      <c r="K73" s="82"/>
      <c r="L73" s="83"/>
      <c r="M73" s="84"/>
      <c r="N73" s="85" t="str">
        <f t="shared" ref="N73:N80" si="9">IF(ISNUMBER(K73),K73/K$81,"")</f>
        <v/>
      </c>
      <c r="P73" s="81" t="s">
        <v>63</v>
      </c>
      <c r="Q73" s="82"/>
      <c r="R73" s="83"/>
      <c r="S73" s="84"/>
      <c r="T73" s="85" t="str">
        <f t="shared" ref="T73:T80" si="10">IF(ISNUMBER(Q73),Q73/Q$81,"")</f>
        <v/>
      </c>
    </row>
    <row r="74" spans="2:20" ht="39.950000000000003" customHeight="1" x14ac:dyDescent="0.25">
      <c r="B74" s="359"/>
      <c r="D74" s="81" t="s">
        <v>64</v>
      </c>
      <c r="E74" s="86"/>
      <c r="F74" s="87"/>
      <c r="G74" s="88"/>
      <c r="H74" s="89" t="str">
        <f t="shared" si="8"/>
        <v/>
      </c>
      <c r="J74" s="81" t="s">
        <v>64</v>
      </c>
      <c r="K74" s="86"/>
      <c r="L74" s="87"/>
      <c r="M74" s="88"/>
      <c r="N74" s="89" t="str">
        <f t="shared" si="9"/>
        <v/>
      </c>
      <c r="P74" s="81" t="s">
        <v>64</v>
      </c>
      <c r="Q74" s="86"/>
      <c r="R74" s="87"/>
      <c r="S74" s="88"/>
      <c r="T74" s="89" t="str">
        <f t="shared" si="10"/>
        <v/>
      </c>
    </row>
    <row r="75" spans="2:20" ht="39.950000000000003" customHeight="1" x14ac:dyDescent="0.25">
      <c r="B75" s="359"/>
      <c r="D75" s="81" t="s">
        <v>65</v>
      </c>
      <c r="E75" s="82"/>
      <c r="F75" s="83"/>
      <c r="G75" s="84"/>
      <c r="H75" s="85" t="str">
        <f t="shared" si="8"/>
        <v/>
      </c>
      <c r="J75" s="81" t="s">
        <v>65</v>
      </c>
      <c r="K75" s="82"/>
      <c r="L75" s="83"/>
      <c r="M75" s="84"/>
      <c r="N75" s="85" t="str">
        <f t="shared" si="9"/>
        <v/>
      </c>
      <c r="P75" s="81" t="s">
        <v>65</v>
      </c>
      <c r="Q75" s="82"/>
      <c r="R75" s="83"/>
      <c r="S75" s="84"/>
      <c r="T75" s="85" t="str">
        <f t="shared" si="10"/>
        <v/>
      </c>
    </row>
    <row r="76" spans="2:20" ht="39.950000000000003" customHeight="1" x14ac:dyDescent="0.25">
      <c r="B76" s="359"/>
      <c r="D76" s="81" t="s">
        <v>66</v>
      </c>
      <c r="E76" s="86"/>
      <c r="F76" s="87"/>
      <c r="G76" s="88"/>
      <c r="H76" s="89" t="str">
        <f t="shared" si="8"/>
        <v/>
      </c>
      <c r="J76" s="81" t="s">
        <v>66</v>
      </c>
      <c r="K76" s="86"/>
      <c r="L76" s="87"/>
      <c r="M76" s="88"/>
      <c r="N76" s="89" t="str">
        <f t="shared" si="9"/>
        <v/>
      </c>
      <c r="P76" s="81" t="s">
        <v>66</v>
      </c>
      <c r="Q76" s="86"/>
      <c r="R76" s="87"/>
      <c r="S76" s="88"/>
      <c r="T76" s="89" t="str">
        <f t="shared" si="10"/>
        <v/>
      </c>
    </row>
    <row r="77" spans="2:20" ht="39.950000000000003" customHeight="1" x14ac:dyDescent="0.25">
      <c r="B77" s="359"/>
      <c r="D77" s="81" t="s">
        <v>67</v>
      </c>
      <c r="E77" s="82"/>
      <c r="F77" s="83"/>
      <c r="G77" s="84"/>
      <c r="H77" s="85" t="str">
        <f t="shared" si="8"/>
        <v/>
      </c>
      <c r="J77" s="81" t="s">
        <v>67</v>
      </c>
      <c r="K77" s="82"/>
      <c r="L77" s="83"/>
      <c r="M77" s="84"/>
      <c r="N77" s="85" t="str">
        <f t="shared" si="9"/>
        <v/>
      </c>
      <c r="P77" s="81" t="s">
        <v>67</v>
      </c>
      <c r="Q77" s="82"/>
      <c r="R77" s="83"/>
      <c r="S77" s="84"/>
      <c r="T77" s="85" t="str">
        <f t="shared" si="10"/>
        <v/>
      </c>
    </row>
    <row r="78" spans="2:20" ht="39.950000000000003" customHeight="1" x14ac:dyDescent="0.25">
      <c r="B78" s="359"/>
      <c r="D78" s="81" t="s">
        <v>68</v>
      </c>
      <c r="E78" s="86"/>
      <c r="F78" s="87"/>
      <c r="G78" s="88"/>
      <c r="H78" s="89" t="str">
        <f t="shared" si="8"/>
        <v/>
      </c>
      <c r="J78" s="81" t="s">
        <v>68</v>
      </c>
      <c r="K78" s="86"/>
      <c r="L78" s="87"/>
      <c r="M78" s="88"/>
      <c r="N78" s="89" t="str">
        <f t="shared" si="9"/>
        <v/>
      </c>
      <c r="P78" s="81" t="s">
        <v>68</v>
      </c>
      <c r="Q78" s="86"/>
      <c r="R78" s="87"/>
      <c r="S78" s="88"/>
      <c r="T78" s="89" t="str">
        <f t="shared" si="10"/>
        <v/>
      </c>
    </row>
    <row r="79" spans="2:20" ht="39.950000000000003" customHeight="1" x14ac:dyDescent="0.25">
      <c r="B79" s="359"/>
      <c r="D79" s="81" t="s">
        <v>69</v>
      </c>
      <c r="E79" s="82"/>
      <c r="F79" s="83"/>
      <c r="G79" s="84"/>
      <c r="H79" s="85" t="str">
        <f t="shared" si="8"/>
        <v/>
      </c>
      <c r="J79" s="81" t="s">
        <v>69</v>
      </c>
      <c r="K79" s="82"/>
      <c r="L79" s="83"/>
      <c r="M79" s="84"/>
      <c r="N79" s="85" t="str">
        <f t="shared" si="9"/>
        <v/>
      </c>
      <c r="P79" s="81" t="s">
        <v>69</v>
      </c>
      <c r="Q79" s="82"/>
      <c r="R79" s="83"/>
      <c r="S79" s="84"/>
      <c r="T79" s="85" t="str">
        <f t="shared" si="10"/>
        <v/>
      </c>
    </row>
    <row r="80" spans="2:20" ht="39.950000000000003" customHeight="1" thickBot="1" x14ac:dyDescent="0.3">
      <c r="B80" s="359"/>
      <c r="D80" s="90" t="s">
        <v>70</v>
      </c>
      <c r="E80" s="91"/>
      <c r="F80" s="92"/>
      <c r="G80" s="93"/>
      <c r="H80" s="94" t="str">
        <f t="shared" si="8"/>
        <v/>
      </c>
      <c r="J80" s="90" t="s">
        <v>70</v>
      </c>
      <c r="K80" s="91"/>
      <c r="L80" s="92"/>
      <c r="M80" s="93"/>
      <c r="N80" s="94" t="str">
        <f t="shared" si="9"/>
        <v/>
      </c>
      <c r="P80" s="90" t="s">
        <v>70</v>
      </c>
      <c r="Q80" s="91"/>
      <c r="R80" s="92"/>
      <c r="S80" s="93"/>
      <c r="T80" s="94" t="str">
        <f t="shared" si="10"/>
        <v/>
      </c>
    </row>
    <row r="81" spans="2:20" ht="60" customHeight="1" thickTop="1" x14ac:dyDescent="0.25">
      <c r="B81" s="359"/>
      <c r="D81" s="95" t="s">
        <v>88</v>
      </c>
      <c r="E81" s="360">
        <f ca="1">ROUNDUP(F86/(VLOOKUP(1,tblRPECoefficientWithoutColumnHeaders,2,0)*G86^2+VLOOKUP(2,tblRPECoefficientWithoutColumnHeaders,2,0)*G86+VLOOKUP(3,tblRPECoefficientWithoutColumnHeaders,2,0)),0)</f>
        <v>0</v>
      </c>
      <c r="F81" s="361"/>
      <c r="G81" s="361"/>
      <c r="H81" s="362"/>
      <c r="J81" s="95" t="s">
        <v>88</v>
      </c>
      <c r="K81" s="360">
        <f ca="1">ROUNDUP(L86/(VLOOKUP(1,tblRPECoefficientWithoutColumnHeaders,2,0)*M86^2+VLOOKUP(2,tblRPECoefficientWithoutColumnHeaders,2,0)*M86+VLOOKUP(3,tblRPECoefficientWithoutColumnHeaders,2,0)),0)</f>
        <v>0</v>
      </c>
      <c r="L81" s="361"/>
      <c r="M81" s="361"/>
      <c r="N81" s="362"/>
      <c r="P81" s="95" t="s">
        <v>88</v>
      </c>
      <c r="Q81" s="360">
        <f ca="1">ROUNDUP(R86/(VLOOKUP(1,tblRPECoefficientWithoutColumnHeaders,2,0)*S86^2+VLOOKUP(2,tblRPECoefficientWithoutColumnHeaders,2,0)*S86+VLOOKUP(3,tblRPECoefficientWithoutColumnHeaders,2,0)),0)</f>
        <v>0</v>
      </c>
      <c r="R81" s="361"/>
      <c r="S81" s="361"/>
      <c r="T81" s="362"/>
    </row>
    <row r="82" spans="2:20" ht="60" customHeight="1" x14ac:dyDescent="0.25">
      <c r="B82" s="359"/>
      <c r="D82" s="96" t="s">
        <v>89</v>
      </c>
      <c r="E82" s="363">
        <f ca="1">IF(ISNUMBER(E86),ROUNDUP((1-(E86/(VLOOKUP(1,tblRPECoefficientWithoutColumnHeaders,2,0)*H86^2+VLOOKUP(2,tblRPECoefficientWithoutColumnHeaders,2,0)*H86+VLOOKUP(3,tblRPECoefficientWithoutColumnHeaders,2,0)))/E81)*100,1),0)</f>
        <v>0</v>
      </c>
      <c r="F82" s="364"/>
      <c r="G82" s="364"/>
      <c r="H82" s="365"/>
      <c r="J82" s="96" t="s">
        <v>89</v>
      </c>
      <c r="K82" s="363">
        <f ca="1">IF(ISNUMBER(K86),ROUNDUP((1-(K86/(VLOOKUP(1,tblRPECoefficientWithoutColumnHeaders,2,0)*N86^2+VLOOKUP(2,tblRPECoefficientWithoutColumnHeaders,2,0)*N86+VLOOKUP(3,tblRPECoefficientWithoutColumnHeaders,2,0)))/K81)*100,1),0)</f>
        <v>0</v>
      </c>
      <c r="L82" s="364"/>
      <c r="M82" s="364"/>
      <c r="N82" s="365"/>
      <c r="P82" s="96" t="s">
        <v>89</v>
      </c>
      <c r="Q82" s="363">
        <f ca="1">IF(ISNUMBER(Q86),ROUNDUP((1-(Q86/(VLOOKUP(1,tblRPECoefficientWithoutColumnHeaders,2,0)*T86^2+VLOOKUP(2,tblRPECoefficientWithoutColumnHeaders,2,0)*T86+VLOOKUP(3,tblRPECoefficientWithoutColumnHeaders,2,0)))/Q81)*100,1),0)</f>
        <v>0</v>
      </c>
      <c r="R82" s="364"/>
      <c r="S82" s="364"/>
      <c r="T82" s="365"/>
    </row>
    <row r="83" spans="2:20" ht="60" customHeight="1" x14ac:dyDescent="0.25">
      <c r="B83" s="359"/>
      <c r="D83" s="96" t="s">
        <v>90</v>
      </c>
      <c r="E83" s="363">
        <f>IF(COUNT(H72:H80)&gt;0,AVERAGEIF(H72:H80,"&gt;0"),0)</f>
        <v>0</v>
      </c>
      <c r="F83" s="364"/>
      <c r="G83" s="364"/>
      <c r="H83" s="365"/>
      <c r="J83" s="96" t="s">
        <v>90</v>
      </c>
      <c r="K83" s="363">
        <f>IF(COUNT(N72:N80)&gt;0,AVERAGEIF(N72:N80,"&gt;0"),0)</f>
        <v>0</v>
      </c>
      <c r="L83" s="364"/>
      <c r="M83" s="364"/>
      <c r="N83" s="365"/>
      <c r="P83" s="96" t="s">
        <v>90</v>
      </c>
      <c r="Q83" s="363">
        <f>IF(COUNT(T72:T80)&gt;0,AVERAGEIF(T72:T80,"&gt;0"),0)</f>
        <v>0</v>
      </c>
      <c r="R83" s="364"/>
      <c r="S83" s="364"/>
      <c r="T83" s="365"/>
    </row>
    <row r="84" spans="2:20" ht="60" customHeight="1" x14ac:dyDescent="0.25">
      <c r="B84" s="359"/>
      <c r="D84" s="96" t="s">
        <v>59</v>
      </c>
      <c r="E84" s="366">
        <f>SUM(F72:F80)</f>
        <v>0</v>
      </c>
      <c r="F84" s="367"/>
      <c r="G84" s="367"/>
      <c r="H84" s="368"/>
      <c r="J84" s="96" t="s">
        <v>59</v>
      </c>
      <c r="K84" s="366">
        <f>SUM(L72:L80)</f>
        <v>0</v>
      </c>
      <c r="L84" s="367"/>
      <c r="M84" s="367"/>
      <c r="N84" s="368"/>
      <c r="P84" s="96" t="s">
        <v>59</v>
      </c>
      <c r="Q84" s="366">
        <f>SUM(R72:R80)</f>
        <v>0</v>
      </c>
      <c r="R84" s="367"/>
      <c r="S84" s="367"/>
      <c r="T84" s="368"/>
    </row>
    <row r="85" spans="2:20" ht="60" customHeight="1" x14ac:dyDescent="0.25">
      <c r="B85" s="359"/>
      <c r="D85" s="97" t="s">
        <v>60</v>
      </c>
      <c r="E85" s="369">
        <f>SUM(PRODUCT(E72:F72),PRODUCT(E73:F73),PRODUCT(E74:F74),PRODUCT(E75:F75),PRODUCT(E76:F76),PRODUCT(E77:F77),PRODUCT(E78:F78),PRODUCT(E79:F79),PRODUCT(E80:F80))</f>
        <v>0</v>
      </c>
      <c r="F85" s="370"/>
      <c r="G85" s="370"/>
      <c r="H85" s="371"/>
      <c r="J85" s="97" t="s">
        <v>60</v>
      </c>
      <c r="K85" s="369">
        <f>SUM(PRODUCT(K72:L72),PRODUCT(K73:L73),PRODUCT(K74:L74),PRODUCT(K75:L75),PRODUCT(K76:L76),PRODUCT(K77:L77),PRODUCT(K78:L78),PRODUCT(K79:L79),PRODUCT(K80:L80))</f>
        <v>0</v>
      </c>
      <c r="L85" s="370"/>
      <c r="M85" s="370"/>
      <c r="N85" s="371"/>
      <c r="P85" s="97" t="s">
        <v>60</v>
      </c>
      <c r="Q85" s="369">
        <f>SUM(PRODUCT(Q72:R72),PRODUCT(Q73:R73),PRODUCT(Q74:R74),PRODUCT(Q75:R75),PRODUCT(Q76:R76),PRODUCT(Q77:R77),PRODUCT(Q78:R78),PRODUCT(Q79:R79),PRODUCT(Q80:R80))</f>
        <v>0</v>
      </c>
      <c r="R85" s="370"/>
      <c r="S85" s="370"/>
      <c r="T85" s="371"/>
    </row>
    <row r="86" spans="2:20" ht="39.950000000000003" customHeight="1" x14ac:dyDescent="0.25">
      <c r="B86" s="359"/>
      <c r="D86" s="98"/>
      <c r="E86" s="99" t="str">
        <f ca="1">OFFSET(E71,COUNT(E72:E80),0)</f>
        <v>WEIGHT</v>
      </c>
      <c r="F86" s="100">
        <f ca="1">IF(COUNT(E72:E80)&gt;0,OFFSET(E71,MATCH(MAX(E72:E80),E72:E80,0),0),0)</f>
        <v>0</v>
      </c>
      <c r="G86" s="100">
        <f ca="1">IF(COUNT(E72:E80)&gt;0,OFFSET(F71,MATCH(MAX(E72:E80),E72:E80,0),0)+(10-OFFSET(G71,MATCH(MAX(E72:E80),E72:E80,0),0)),0)</f>
        <v>0</v>
      </c>
      <c r="H86" s="101">
        <f ca="1">IF(COUNT(E72:E80)&gt;0,OFFSET(F71,COUNT(E72:E80),0)+(10-(OFFSET(G71,COUNT(E72:E80),0))),0)</f>
        <v>0</v>
      </c>
      <c r="J86" s="98"/>
      <c r="K86" s="99" t="str">
        <f ca="1">OFFSET(K71,COUNT(K72:K80),0)</f>
        <v>WEIGHT</v>
      </c>
      <c r="L86" s="100">
        <f ca="1">IF(COUNT(K72:K80)&gt;0,OFFSET(K71,MATCH(MAX(K72:K80),K72:K80,0),0),0)</f>
        <v>0</v>
      </c>
      <c r="M86" s="100">
        <f ca="1">IF(COUNT(K72:K80)&gt;0,OFFSET(L71,MATCH(MAX(K72:K80),K72:K80,0),0)+(10-OFFSET(M71,MATCH(MAX(K72:K80),K72:K80,0),0)),0)</f>
        <v>0</v>
      </c>
      <c r="N86" s="101">
        <f ca="1">IF(COUNT(K72:K80)&gt;0,OFFSET(L71,COUNT(K72:K80),0)+(10-(OFFSET(M71,COUNT(K72:K80),0))),0)</f>
        <v>0</v>
      </c>
      <c r="P86" s="98"/>
      <c r="Q86" s="99" t="str">
        <f ca="1">OFFSET(Q71,COUNT(Q72:Q80),0)</f>
        <v>WEIGHT</v>
      </c>
      <c r="R86" s="100">
        <f ca="1">IF(COUNT(Q72:Q80)&gt;0,OFFSET(Q71,MATCH(MAX(Q72:Q80),Q72:Q80,0),0),0)</f>
        <v>0</v>
      </c>
      <c r="S86" s="100">
        <f ca="1">IF(COUNT(Q72:Q80)&gt;0,OFFSET(R71,MATCH(MAX(Q72:Q80),Q72:Q80,0),0)+(10-OFFSET(S71,MATCH(MAX(Q72:Q80),Q72:Q80,0),0)),0)</f>
        <v>0</v>
      </c>
      <c r="T86" s="101">
        <f ca="1">IF(COUNT(Q72:Q80)&gt;0,OFFSET(R71,COUNT(Q72:Q80),0)+(10-(OFFSET(S71,COUNT(Q72:Q80),0))),0)</f>
        <v>0</v>
      </c>
    </row>
    <row r="87" spans="2:20" ht="15.75" x14ac:dyDescent="0.25"/>
    <row r="88" spans="2:20" ht="15.75" hidden="1" x14ac:dyDescent="0.25"/>
    <row r="89" spans="2:20" ht="15.75" hidden="1" x14ac:dyDescent="0.25"/>
    <row r="90" spans="2:20" ht="80.099999999999994" customHeight="1" x14ac:dyDescent="0.25">
      <c r="B90" s="359" t="s">
        <v>171</v>
      </c>
      <c r="D90" s="391">
        <v>1</v>
      </c>
      <c r="E90" s="391"/>
      <c r="F90" s="391"/>
      <c r="G90" s="391"/>
      <c r="H90" s="391"/>
      <c r="J90" s="391">
        <v>2</v>
      </c>
      <c r="K90" s="391"/>
      <c r="L90" s="391"/>
      <c r="M90" s="391"/>
      <c r="N90" s="391"/>
      <c r="P90" s="391">
        <v>3</v>
      </c>
      <c r="Q90" s="391"/>
      <c r="R90" s="391"/>
      <c r="S90" s="391"/>
      <c r="T90" s="391"/>
    </row>
    <row r="91" spans="2:20" ht="80.099999999999994" customHeight="1" x14ac:dyDescent="0.25">
      <c r="B91" s="359"/>
    </row>
    <row r="92" spans="2:20" ht="80.099999999999994" customHeight="1" x14ac:dyDescent="0.25">
      <c r="B92" s="359"/>
      <c r="D92" s="376" t="str">
        <f>PROGRAM!AC4</f>
        <v>Conditioning</v>
      </c>
      <c r="E92" s="377"/>
      <c r="F92" s="377"/>
      <c r="G92" s="377"/>
      <c r="H92" s="378"/>
      <c r="J92" s="376" t="str">
        <f>PROGRAM!AD4</f>
        <v>Upper back work</v>
      </c>
      <c r="K92" s="377"/>
      <c r="L92" s="377"/>
      <c r="M92" s="377"/>
      <c r="N92" s="378"/>
      <c r="P92" s="376" t="str">
        <f>PROGRAM!AE4</f>
        <v>Ab work</v>
      </c>
      <c r="Q92" s="377"/>
      <c r="R92" s="377"/>
      <c r="S92" s="377"/>
      <c r="T92" s="378"/>
    </row>
    <row r="93" spans="2:20" ht="80.099999999999994" customHeight="1" x14ac:dyDescent="0.25">
      <c r="B93" s="359"/>
      <c r="D93" s="72" t="s">
        <v>79</v>
      </c>
      <c r="E93" s="407" t="str">
        <f>PROGRAM!AC9</f>
        <v>35 min steady state @ RPE 6 1x/wk
24 minutes HIIT (20s sprint @ 10, 100s rest) 1x/wk</v>
      </c>
      <c r="F93" s="380"/>
      <c r="G93" s="380"/>
      <c r="H93" s="381"/>
      <c r="J93" s="72" t="s">
        <v>79</v>
      </c>
      <c r="K93" s="407" t="str">
        <f>PROGRAM!AD9</f>
        <v>9 minutes upper back work AMRAP</v>
      </c>
      <c r="L93" s="380"/>
      <c r="M93" s="380"/>
      <c r="N93" s="381"/>
      <c r="P93" s="72" t="s">
        <v>79</v>
      </c>
      <c r="Q93" s="407" t="str">
        <f>PROGRAM!AE9</f>
        <v>9 min ab work AMRAP</v>
      </c>
      <c r="R93" s="380"/>
      <c r="S93" s="380"/>
      <c r="T93" s="381"/>
    </row>
    <row r="94" spans="2:20" ht="80.099999999999994" customHeight="1" x14ac:dyDescent="0.25">
      <c r="B94" s="359"/>
      <c r="D94" s="73" t="s">
        <v>198</v>
      </c>
      <c r="E94" s="409" t="e">
        <f>[1]PROGRAM!AD283</f>
        <v>#REF!</v>
      </c>
      <c r="F94" s="383"/>
      <c r="G94" s="383"/>
      <c r="H94" s="384"/>
      <c r="J94" s="73" t="s">
        <v>198</v>
      </c>
      <c r="K94" s="409" t="e">
        <f>[1]PROGRAM!AM283</f>
        <v>#REF!</v>
      </c>
      <c r="L94" s="383"/>
      <c r="M94" s="383"/>
      <c r="N94" s="384"/>
      <c r="P94" s="73" t="s">
        <v>198</v>
      </c>
      <c r="Q94" s="409" t="e">
        <f>[1]PROGRAM!AA283</f>
        <v>#REF!</v>
      </c>
      <c r="R94" s="383"/>
      <c r="S94" s="383"/>
      <c r="T94" s="384"/>
    </row>
    <row r="95" spans="2:20" ht="80.099999999999994" customHeight="1" x14ac:dyDescent="0.25">
      <c r="B95" s="359"/>
      <c r="D95" s="74"/>
      <c r="E95" s="408" t="e">
        <f>[1]PROGRAM!AE283</f>
        <v>#REF!</v>
      </c>
      <c r="F95" s="386"/>
      <c r="G95" s="386"/>
      <c r="H95" s="387"/>
      <c r="J95" s="74"/>
      <c r="K95" s="408"/>
      <c r="L95" s="386"/>
      <c r="M95" s="386"/>
      <c r="N95" s="387"/>
      <c r="P95" s="74"/>
      <c r="Q95" s="385"/>
      <c r="R95" s="386"/>
      <c r="S95" s="386"/>
      <c r="T95" s="387"/>
    </row>
    <row r="96" spans="2:20" ht="80.099999999999994" customHeight="1" x14ac:dyDescent="0.25">
      <c r="B96" s="359"/>
    </row>
    <row r="97" spans="2:8" ht="80.099999999999994" customHeight="1" x14ac:dyDescent="0.25">
      <c r="B97" s="359"/>
    </row>
    <row r="98" spans="2:8" ht="80.099999999999994" customHeight="1" x14ac:dyDescent="0.25">
      <c r="B98" s="359"/>
      <c r="D98" s="376" t="str">
        <f>PROGRAM!AF4</f>
        <v>Arm Work</v>
      </c>
      <c r="E98" s="377"/>
      <c r="F98" s="377"/>
      <c r="G98" s="377"/>
      <c r="H98" s="378"/>
    </row>
    <row r="99" spans="2:8" ht="80.099999999999994" customHeight="1" x14ac:dyDescent="0.25">
      <c r="B99" s="359"/>
      <c r="D99" s="72" t="s">
        <v>79</v>
      </c>
      <c r="E99" s="407" t="str">
        <f>PROGRAM!AF9</f>
        <v>4 sets of 12-15 reps @ RPE 8, triceps press downs 3x/wk
4 sets of 12-15 reps @ RPE 8, biceps curls 3x/wk</v>
      </c>
      <c r="F99" s="380"/>
      <c r="G99" s="380"/>
      <c r="H99" s="381"/>
    </row>
    <row r="100" spans="2:8" ht="80.099999999999994" customHeight="1" x14ac:dyDescent="0.25">
      <c r="B100" s="359"/>
      <c r="D100" s="73" t="s">
        <v>198</v>
      </c>
      <c r="E100" s="409" t="e">
        <f>[1]PROGRAM!AD13</f>
        <v>#REF!</v>
      </c>
      <c r="F100" s="383"/>
      <c r="G100" s="383"/>
      <c r="H100" s="384"/>
    </row>
    <row r="101" spans="2:8" ht="80.099999999999994" customHeight="1" x14ac:dyDescent="0.25">
      <c r="B101" s="359"/>
      <c r="D101" s="74"/>
      <c r="E101" s="408" t="e">
        <f>[1]PROGRAM!AE13</f>
        <v>#REF!</v>
      </c>
      <c r="F101" s="386"/>
      <c r="G101" s="386"/>
      <c r="H101" s="387"/>
    </row>
    <row r="102" spans="2:8" ht="15.95" hidden="1" customHeight="1" x14ac:dyDescent="0.25">
      <c r="B102" s="359"/>
    </row>
    <row r="103" spans="2:8" ht="15.95" hidden="1" customHeight="1" x14ac:dyDescent="0.25">
      <c r="B103" s="359"/>
    </row>
    <row r="104" spans="2:8" ht="15.95" hidden="1" customHeight="1" x14ac:dyDescent="0.25">
      <c r="B104" s="359"/>
    </row>
    <row r="105" spans="2:8" ht="15.95" hidden="1" customHeight="1" x14ac:dyDescent="0.25">
      <c r="B105" s="359"/>
    </row>
    <row r="106" spans="2:8" ht="15.95" hidden="1" customHeight="1" x14ac:dyDescent="0.25">
      <c r="B106" s="359"/>
    </row>
    <row r="107" spans="2:8" ht="15.95" hidden="1" customHeight="1" x14ac:dyDescent="0.25">
      <c r="B107" s="359"/>
    </row>
    <row r="108" spans="2:8" ht="15.95" hidden="1" customHeight="1" x14ac:dyDescent="0.25">
      <c r="B108" s="359"/>
    </row>
    <row r="109" spans="2:8" ht="15.95" hidden="1" customHeight="1" x14ac:dyDescent="0.25">
      <c r="B109" s="359"/>
    </row>
    <row r="110" spans="2:8" ht="15.95" hidden="1" customHeight="1" x14ac:dyDescent="0.25">
      <c r="B110" s="359"/>
    </row>
    <row r="111" spans="2:8" ht="15.95" hidden="1" customHeight="1" x14ac:dyDescent="0.25">
      <c r="B111" s="359"/>
    </row>
  </sheetData>
  <sheetProtection selectLockedCells="1"/>
  <mergeCells count="137">
    <mergeCell ref="E101:H101"/>
    <mergeCell ref="B90:B111"/>
    <mergeCell ref="E94:H94"/>
    <mergeCell ref="K94:N94"/>
    <mergeCell ref="Q94:T94"/>
    <mergeCell ref="E95:H95"/>
    <mergeCell ref="K95:N95"/>
    <mergeCell ref="Q95:T95"/>
    <mergeCell ref="D98:H98"/>
    <mergeCell ref="E99:H99"/>
    <mergeCell ref="E100:H100"/>
    <mergeCell ref="D90:H90"/>
    <mergeCell ref="J90:N90"/>
    <mergeCell ref="P90:T90"/>
    <mergeCell ref="D92:H92"/>
    <mergeCell ref="J92:N92"/>
    <mergeCell ref="P92:T92"/>
    <mergeCell ref="E93:H93"/>
    <mergeCell ref="K93:N93"/>
    <mergeCell ref="Q93:T93"/>
    <mergeCell ref="H1:T1"/>
    <mergeCell ref="B3:B14"/>
    <mergeCell ref="D4:E4"/>
    <mergeCell ref="I4:J4"/>
    <mergeCell ref="D5:E5"/>
    <mergeCell ref="I5:J5"/>
    <mergeCell ref="D6:E6"/>
    <mergeCell ref="I6:J6"/>
    <mergeCell ref="D7:E7"/>
    <mergeCell ref="I7:J7"/>
    <mergeCell ref="D11:E11"/>
    <mergeCell ref="I11:J11"/>
    <mergeCell ref="D12:E12"/>
    <mergeCell ref="I12:J12"/>
    <mergeCell ref="D13:E13"/>
    <mergeCell ref="I13:J13"/>
    <mergeCell ref="D8:E8"/>
    <mergeCell ref="I8:J8"/>
    <mergeCell ref="D9:E9"/>
    <mergeCell ref="I9:J9"/>
    <mergeCell ref="D10:E10"/>
    <mergeCell ref="I10:J10"/>
    <mergeCell ref="K20:N20"/>
    <mergeCell ref="Q20:T20"/>
    <mergeCell ref="E21:H21"/>
    <mergeCell ref="K21:N21"/>
    <mergeCell ref="Q21:T21"/>
    <mergeCell ref="E22:H22"/>
    <mergeCell ref="K22:N22"/>
    <mergeCell ref="Q22:T22"/>
    <mergeCell ref="D14:E14"/>
    <mergeCell ref="I14:J14"/>
    <mergeCell ref="D17:H17"/>
    <mergeCell ref="J17:N17"/>
    <mergeCell ref="P17:T17"/>
    <mergeCell ref="D19:H19"/>
    <mergeCell ref="J19:N19"/>
    <mergeCell ref="P19:T19"/>
    <mergeCell ref="E20:H20"/>
    <mergeCell ref="E36:H36"/>
    <mergeCell ref="K36:N36"/>
    <mergeCell ref="Q36:T36"/>
    <mergeCell ref="E33:H33"/>
    <mergeCell ref="K33:N33"/>
    <mergeCell ref="Q33:T33"/>
    <mergeCell ref="E34:H34"/>
    <mergeCell ref="K34:N34"/>
    <mergeCell ref="Q34:T34"/>
    <mergeCell ref="B41:B62"/>
    <mergeCell ref="D41:H41"/>
    <mergeCell ref="J41:N41"/>
    <mergeCell ref="P41:T41"/>
    <mergeCell ref="D43:H43"/>
    <mergeCell ref="J43:N43"/>
    <mergeCell ref="P43:T43"/>
    <mergeCell ref="B17:B38"/>
    <mergeCell ref="E46:H46"/>
    <mergeCell ref="K46:N46"/>
    <mergeCell ref="Q46:T46"/>
    <mergeCell ref="E57:H57"/>
    <mergeCell ref="K57:N57"/>
    <mergeCell ref="Q57:T57"/>
    <mergeCell ref="E44:H44"/>
    <mergeCell ref="K44:N44"/>
    <mergeCell ref="Q44:T44"/>
    <mergeCell ref="E45:H45"/>
    <mergeCell ref="K45:N45"/>
    <mergeCell ref="Q45:T45"/>
    <mergeCell ref="E60:H60"/>
    <mergeCell ref="E35:H35"/>
    <mergeCell ref="K35:N35"/>
    <mergeCell ref="Q35:T35"/>
    <mergeCell ref="E58:H58"/>
    <mergeCell ref="K58:N58"/>
    <mergeCell ref="Q58:T58"/>
    <mergeCell ref="E59:H59"/>
    <mergeCell ref="K59:N59"/>
    <mergeCell ref="Q59:T59"/>
    <mergeCell ref="E37:H37"/>
    <mergeCell ref="K37:N37"/>
    <mergeCell ref="Q37:T37"/>
    <mergeCell ref="K60:N60"/>
    <mergeCell ref="Q60:T60"/>
    <mergeCell ref="E61:H61"/>
    <mergeCell ref="K61:N61"/>
    <mergeCell ref="Q61:T61"/>
    <mergeCell ref="Q85:T85"/>
    <mergeCell ref="E83:H83"/>
    <mergeCell ref="K83:N83"/>
    <mergeCell ref="Q83:T83"/>
    <mergeCell ref="E84:H84"/>
    <mergeCell ref="K84:N84"/>
    <mergeCell ref="Q84:T84"/>
    <mergeCell ref="B65:B86"/>
    <mergeCell ref="D65:H65"/>
    <mergeCell ref="J65:N65"/>
    <mergeCell ref="P65:T65"/>
    <mergeCell ref="D67:H67"/>
    <mergeCell ref="J67:N67"/>
    <mergeCell ref="P67:T67"/>
    <mergeCell ref="E68:H68"/>
    <mergeCell ref="K68:N68"/>
    <mergeCell ref="Q68:T68"/>
    <mergeCell ref="E81:H81"/>
    <mergeCell ref="K81:N81"/>
    <mergeCell ref="Q81:T81"/>
    <mergeCell ref="E82:H82"/>
    <mergeCell ref="K82:N82"/>
    <mergeCell ref="Q82:T82"/>
    <mergeCell ref="E69:H69"/>
    <mergeCell ref="K69:N69"/>
    <mergeCell ref="Q69:T69"/>
    <mergeCell ref="E70:H70"/>
    <mergeCell ref="K70:N70"/>
    <mergeCell ref="Q70:T70"/>
    <mergeCell ref="E85:H85"/>
    <mergeCell ref="K85:N85"/>
  </mergeCells>
  <conditionalFormatting sqref="E20:H22">
    <cfRule type="cellIs" dxfId="65" priority="41" operator="equal">
      <formula>0</formula>
    </cfRule>
  </conditionalFormatting>
  <conditionalFormatting sqref="K20:N22">
    <cfRule type="cellIs" dxfId="64" priority="40" operator="equal">
      <formula>0</formula>
    </cfRule>
  </conditionalFormatting>
  <conditionalFormatting sqref="Q20:T22">
    <cfRule type="cellIs" dxfId="63" priority="39" operator="equal">
      <formula>0</formula>
    </cfRule>
  </conditionalFormatting>
  <conditionalFormatting sqref="E44:H46">
    <cfRule type="cellIs" dxfId="62" priority="38" operator="equal">
      <formula>0</formula>
    </cfRule>
  </conditionalFormatting>
  <conditionalFormatting sqref="K44:N46">
    <cfRule type="cellIs" dxfId="61" priority="37" operator="equal">
      <formula>0</formula>
    </cfRule>
  </conditionalFormatting>
  <conditionalFormatting sqref="Q44:T46">
    <cfRule type="cellIs" dxfId="60" priority="36" operator="equal">
      <formula>0</formula>
    </cfRule>
  </conditionalFormatting>
  <conditionalFormatting sqref="E68:H70">
    <cfRule type="cellIs" dxfId="59" priority="35" operator="equal">
      <formula>0</formula>
    </cfRule>
  </conditionalFormatting>
  <conditionalFormatting sqref="K68:N70">
    <cfRule type="cellIs" dxfId="58" priority="34" operator="equal">
      <formula>0</formula>
    </cfRule>
  </conditionalFormatting>
  <conditionalFormatting sqref="E33:H37 K33:N37 Q33:T37 E57:H61 K57:N61 Q57:T61 E81:H85 K81:N85">
    <cfRule type="cellIs" dxfId="57" priority="33" operator="equal">
      <formula>0</formula>
    </cfRule>
  </conditionalFormatting>
  <conditionalFormatting sqref="U5:W12">
    <cfRule type="cellIs" dxfId="56" priority="31" operator="equal">
      <formula>0</formula>
    </cfRule>
  </conditionalFormatting>
  <conditionalFormatting sqref="U13:W14">
    <cfRule type="cellIs" dxfId="55" priority="29" operator="equal">
      <formula>0</formula>
    </cfRule>
  </conditionalFormatting>
  <conditionalFormatting sqref="Q68:T70">
    <cfRule type="cellIs" dxfId="54" priority="25" operator="equal">
      <formula>0</formula>
    </cfRule>
  </conditionalFormatting>
  <conditionalFormatting sqref="Q81:T85">
    <cfRule type="cellIs" dxfId="53" priority="24" operator="equal">
      <formula>0</formula>
    </cfRule>
  </conditionalFormatting>
  <conditionalFormatting sqref="F5:I5">
    <cfRule type="cellIs" dxfId="52" priority="9" operator="equal">
      <formula>0</formula>
    </cfRule>
  </conditionalFormatting>
  <conditionalFormatting sqref="F6:I13">
    <cfRule type="cellIs" dxfId="51" priority="7" operator="equal">
      <formula>0</formula>
    </cfRule>
  </conditionalFormatting>
  <conditionalFormatting sqref="F5:I5">
    <cfRule type="expression" dxfId="50" priority="8">
      <formula>ISERROR(F5)</formula>
    </cfRule>
  </conditionalFormatting>
  <conditionalFormatting sqref="F6:I13">
    <cfRule type="expression" dxfId="49" priority="6">
      <formula>ISERROR(F6)</formula>
    </cfRule>
  </conditionalFormatting>
  <conditionalFormatting sqref="F14:J14">
    <cfRule type="cellIs" dxfId="48" priority="5" operator="equal">
      <formula>0</formula>
    </cfRule>
  </conditionalFormatting>
  <conditionalFormatting sqref="E93:H95">
    <cfRule type="cellIs" dxfId="47" priority="4" operator="equal">
      <formula>0</formula>
    </cfRule>
  </conditionalFormatting>
  <conditionalFormatting sqref="K93:N95">
    <cfRule type="cellIs" dxfId="46" priority="3" operator="equal">
      <formula>0</formula>
    </cfRule>
  </conditionalFormatting>
  <conditionalFormatting sqref="Q93:T95">
    <cfRule type="cellIs" dxfId="45" priority="2" operator="equal">
      <formula>0</formula>
    </cfRule>
  </conditionalFormatting>
  <conditionalFormatting sqref="E99:H101">
    <cfRule type="cellIs" dxfId="44" priority="1" operator="equal">
      <formula>0</formula>
    </cfRule>
  </conditionalFormatting>
  <dataValidations count="4">
    <dataValidation type="whole" operator="greaterThanOrEqual" allowBlank="1" showInputMessage="1" showErrorMessage="1" errorTitle="Invalid Entry" error="Enter pounds (lbs) as a whole number." prompt="Enter pounds (lbs) as a whole number." sqref="E24:E32 K72:K80 K24:K32 Q24:Q32 E48:E56 K48:K56 Q48:Q56 E72:E80 Q72:Q80">
      <formula1>0</formula1>
    </dataValidation>
    <dataValidation type="whole" operator="greaterThanOrEqual" allowBlank="1" showInputMessage="1" showErrorMessage="1" errorTitle="Invalid Entry" error="Enter number of reps as a whole number." prompt="Enter number of reps as a whole number." sqref="F24:F32 L72:L80 L24:L32 R24:R32 F48:F56 L48:L56 R48:R56 F72:F80 R72:R80">
      <formula1>0</formula1>
    </dataValidation>
    <dataValidation type="whole" operator="greaterThanOrEqual" allowBlank="1" showInputMessage="1" showErrorMessage="1" errorTitle="Invalid Entry" error="Enter RPE as a whole number." prompt="Enter RPE as a whole number." sqref="G24:G32 M72:M80 M24:M32 S24:S32 G48:G56 M48:M56 S48:S56 G72:G80 S72:S80">
      <formula1>0</formula1>
    </dataValidation>
    <dataValidation type="list" allowBlank="1" showInputMessage="1" showErrorMessage="1" sqref="D5:D13">
      <formula1>listExerciseType</formula1>
    </dataValidation>
  </dataValidations>
  <printOptions horizontalCentered="1"/>
  <pageMargins left="0.25" right="0.25" top="0.25" bottom="0.25" header="0" footer="0"/>
  <pageSetup scale="30" orientation="landscape" r:id="rId1"/>
  <rowBreaks count="3" manualBreakCount="3">
    <brk id="15" max="20" man="1"/>
    <brk id="39" max="20" man="1"/>
    <brk id="63" max="2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800F20"/>
  </sheetPr>
  <dimension ref="A1:X111"/>
  <sheetViews>
    <sheetView showGridLines="0" showRowColHeaders="0" zoomScale="60" zoomScaleNormal="60" zoomScaleSheetLayoutView="80" workbookViewId="0">
      <selection activeCell="P19" sqref="P19:T19"/>
    </sheetView>
  </sheetViews>
  <sheetFormatPr defaultColWidth="10.875" defaultRowHeight="15.95" customHeight="1" zeroHeight="1" x14ac:dyDescent="0.25"/>
  <cols>
    <col min="1" max="1" width="2.875" customWidth="1"/>
    <col min="2" max="2" width="20.875" customWidth="1"/>
    <col min="3" max="3" width="2.875" customWidth="1"/>
    <col min="4" max="4" width="25.875" customWidth="1"/>
    <col min="5" max="8" width="20.875" customWidth="1"/>
    <col min="9" max="9" width="5.875" customWidth="1"/>
    <col min="10" max="10" width="25.875" customWidth="1"/>
    <col min="11" max="14" width="20.875" customWidth="1"/>
    <col min="15" max="15" width="5.875" customWidth="1"/>
    <col min="16" max="16" width="25.875" customWidth="1"/>
    <col min="17" max="20" width="20.875" customWidth="1"/>
    <col min="21" max="21" width="2.875" customWidth="1"/>
  </cols>
  <sheetData>
    <row r="1" spans="1:24" ht="200.1" customHeight="1" x14ac:dyDescent="0.25">
      <c r="A1" s="128"/>
      <c r="B1" s="128"/>
      <c r="C1" s="128"/>
      <c r="D1" s="128"/>
      <c r="F1" s="102"/>
      <c r="H1" s="400">
        <v>6</v>
      </c>
      <c r="I1" s="400"/>
      <c r="J1" s="400"/>
      <c r="K1" s="400"/>
      <c r="L1" s="400"/>
      <c r="M1" s="400"/>
      <c r="N1" s="400"/>
      <c r="O1" s="400"/>
      <c r="P1" s="400"/>
      <c r="Q1" s="400"/>
      <c r="R1" s="400"/>
      <c r="S1" s="400"/>
      <c r="T1" s="400"/>
      <c r="U1" s="69"/>
    </row>
    <row r="2" spans="1:24" ht="15" customHeight="1" x14ac:dyDescent="0.25">
      <c r="A2" s="128"/>
      <c r="B2" s="128"/>
      <c r="C2" s="128"/>
      <c r="D2" s="128"/>
      <c r="E2" s="128"/>
      <c r="F2" s="128"/>
      <c r="G2" s="69"/>
      <c r="H2" s="69"/>
      <c r="I2" s="69"/>
      <c r="J2" s="69"/>
      <c r="K2" s="69"/>
      <c r="L2" s="69"/>
      <c r="M2" s="69"/>
      <c r="N2" s="69"/>
      <c r="O2" s="69"/>
      <c r="P2" s="69"/>
      <c r="Q2" s="69"/>
      <c r="R2" s="69"/>
      <c r="S2" s="69"/>
      <c r="T2" s="69"/>
      <c r="U2" s="69"/>
    </row>
    <row r="3" spans="1:24" ht="60" customHeight="1" x14ac:dyDescent="0.25">
      <c r="A3" s="128"/>
      <c r="B3" s="388">
        <f>H1</f>
        <v>6</v>
      </c>
      <c r="C3" s="128"/>
      <c r="D3" s="122" t="s">
        <v>97</v>
      </c>
      <c r="E3" s="123"/>
      <c r="F3" s="123"/>
      <c r="G3" s="123"/>
      <c r="H3" s="123"/>
      <c r="I3" s="123"/>
      <c r="J3" s="103"/>
      <c r="K3" s="124"/>
      <c r="L3" s="124"/>
      <c r="M3" s="124"/>
      <c r="N3" s="124"/>
      <c r="O3" s="124"/>
      <c r="P3" s="124"/>
      <c r="Q3" s="124"/>
      <c r="R3" s="124"/>
      <c r="S3" s="124"/>
      <c r="T3" s="124"/>
      <c r="U3" s="69"/>
      <c r="V3" s="69"/>
      <c r="W3" s="69"/>
      <c r="X3" s="69"/>
    </row>
    <row r="4" spans="1:24" ht="60" customHeight="1" x14ac:dyDescent="0.25">
      <c r="A4" s="128"/>
      <c r="B4" s="388"/>
      <c r="C4" s="128"/>
      <c r="D4" s="401" t="s">
        <v>96</v>
      </c>
      <c r="E4" s="402"/>
      <c r="F4" s="131" t="s">
        <v>60</v>
      </c>
      <c r="G4" s="131" t="s">
        <v>59</v>
      </c>
      <c r="H4" s="134" t="s">
        <v>90</v>
      </c>
      <c r="I4" s="372" t="s">
        <v>88</v>
      </c>
      <c r="J4" s="373"/>
      <c r="K4" s="124"/>
      <c r="L4" s="124"/>
      <c r="M4" s="124"/>
      <c r="N4" s="124"/>
      <c r="O4" s="124"/>
      <c r="P4" s="124"/>
      <c r="Q4" s="124"/>
      <c r="R4" s="124"/>
      <c r="S4" s="124"/>
      <c r="T4" s="124"/>
      <c r="U4" s="69"/>
      <c r="V4" s="69"/>
      <c r="W4" s="69"/>
      <c r="X4" s="69"/>
    </row>
    <row r="5" spans="1:24" ht="50.1" customHeight="1" x14ac:dyDescent="0.25">
      <c r="A5" s="128"/>
      <c r="B5" s="388"/>
      <c r="C5" s="128"/>
      <c r="D5" s="403" t="s">
        <v>15</v>
      </c>
      <c r="E5" s="404"/>
      <c r="F5" s="67">
        <f ca="1">IF(AND($D5=$D$19,$E$33&lt;&gt;0),VLOOKUP(F$4,$D$33:$H$37,2,0),0)
+IF(AND($D5=$J$19,$K$33&lt;&gt;0),VLOOKUP(F$4,$J$33:$N$37,2,0),0)
+IF(AND($D5=$P$19,$Q$33&lt;&gt;0),VLOOKUP(F$4,$P$33:$T$37,2,0),0)
+IF(AND($D5=$D$43,$E$57&lt;&gt;0),VLOOKUP(F$4,$D$57:$H$61,2,0),0)
+IF(AND($D5=$J$43,$K$57&lt;&gt;0),VLOOKUP(F$4,$J$57:$N$61,2,0),0)
+IF(AND($D5=$P$43,$Q$57&lt;&gt;0),VLOOKUP(F$4,$P$57:$T$61,2,0),0)
+IF(AND($D5=$D$67,$E$81&lt;&gt;0),VLOOKUP(F$4,$D$81:$H$85,2,0),0)
+IF(AND($D5=$J$67,$K$81&lt;&gt;0),VLOOKUP(F$4,$J$81:$N$85,2,0),0)
+IF(AND($D5=$P$67,$Q$81&lt;&gt;0),VLOOKUP(F$4,$P$81:$T$85,2,0),0)</f>
        <v>0</v>
      </c>
      <c r="G5" s="68">
        <f t="shared" ref="G5:I13" ca="1" si="0">IF(AND($D5=$D$19,$E$33&lt;&gt;0),VLOOKUP(G$4,$D$33:$H$37,2,0),0)
+IF(AND($D5=$J$19,$K$33&lt;&gt;0),VLOOKUP(G$4,$J$33:$N$37,2,0),0)
+IF(AND($D5=$P$19,$Q$33&lt;&gt;0),VLOOKUP(G$4,$P$33:$T$37,2,0),0)
+IF(AND($D5=$D$43,$E$57&lt;&gt;0),VLOOKUP(G$4,$D$57:$H$61,2,0),0)
+IF(AND($D5=$J$43,$K$57&lt;&gt;0),VLOOKUP(G$4,$J$57:$N$61,2,0),0)
+IF(AND($D5=$P$43,$Q$57&lt;&gt;0),VLOOKUP(G$4,$P$57:$T$61,2,0),0)
+IF(AND($D5=$D$67,$E$81&lt;&gt;0),VLOOKUP(G$4,$D$81:$H$85,2,0),0)
+IF(AND($D5=$J$67,$K$81&lt;&gt;0),VLOOKUP(G$4,$J$81:$N$85,2,0),0)
+IF(AND($D5=$P$67,$Q$81&lt;&gt;0),VLOOKUP(G$4,$P$81:$T$85,2,0),0)</f>
        <v>0</v>
      </c>
      <c r="H5" s="168">
        <f t="shared" ca="1" si="0"/>
        <v>0</v>
      </c>
      <c r="I5" s="374">
        <f ca="1">IF(AND($D5=$D$19,$E$33&lt;&gt;0),VLOOKUP(I$4,$D$33:$H$37,2,0),0)
+IF(AND($D5=$J$19,$K$33&lt;&gt;0),VLOOKUP(I$4,$J$33:$N$37,2,0),0)
+IF(AND($D5=$P$19,$Q$33&lt;&gt;0),VLOOKUP(I$4,$P$33:$T$37,2,0),0)
+IF(AND($D5=$D$43,$E$57&lt;&gt;0),VLOOKUP(I$4,$D$57:$H$61,2,0),0)
+IF(AND($D5=$J$43,$K$57&lt;&gt;0),VLOOKUP(I$4,$J$57:$N$61,2,0),0)
+IF(AND($D5=$P$43,$Q$57&lt;&gt;0),VLOOKUP(I$4,$P$57:$T$61,2,0),0)
+IF(AND($D5=$D$67,$E$81&lt;&gt;0),VLOOKUP(I$4,$D$81:$H$85,2,0),0)
+IF(AND($D5=$J$67,$K$81&lt;&gt;0),VLOOKUP(I$4,$J$81:$N$85,2,0),0)
+IF(AND($D5=$P$67,$Q$81&lt;&gt;0),VLOOKUP(I$4,$P$81:$T$85,2,0),0)</f>
        <v>0</v>
      </c>
      <c r="J5" s="375"/>
      <c r="K5" s="124"/>
      <c r="L5" s="124"/>
      <c r="M5" s="124"/>
      <c r="N5" s="124"/>
      <c r="O5" s="124"/>
      <c r="P5" s="124"/>
      <c r="Q5" s="130"/>
      <c r="R5" s="124"/>
      <c r="S5" s="124"/>
      <c r="T5" s="124"/>
      <c r="U5" s="69"/>
      <c r="V5" s="69"/>
      <c r="W5" s="69"/>
      <c r="X5" s="69"/>
    </row>
    <row r="6" spans="1:24" ht="50.1" customHeight="1" x14ac:dyDescent="0.25">
      <c r="A6" s="128"/>
      <c r="B6" s="388"/>
      <c r="C6" s="128"/>
      <c r="D6" s="403" t="s">
        <v>92</v>
      </c>
      <c r="E6" s="404"/>
      <c r="F6" s="67">
        <f t="shared" ref="F6:F13" ca="1" si="1">IF(AND($D6=$D$19,$E$33&lt;&gt;0),VLOOKUP(F$4,$D$33:$H$37,2,0),0)
+IF(AND($D6=$J$19,$K$33&lt;&gt;0),VLOOKUP(F$4,$J$33:$N$37,2,0),0)
+IF(AND($D6=$P$19,$Q$33&lt;&gt;0),VLOOKUP(F$4,$P$33:$T$37,2,0),0)
+IF(AND($D6=$D$43,$E$57&lt;&gt;0),VLOOKUP(F$4,$D$57:$H$61,2,0),0)
+IF(AND($D6=$J$43,$K$57&lt;&gt;0),VLOOKUP(F$4,$J$57:$N$61,2,0),0)
+IF(AND($D6=$P$43,$Q$57&lt;&gt;0),VLOOKUP(F$4,$P$57:$T$61,2,0),0)
+IF(AND($D6=$D$67,$E$81&lt;&gt;0),VLOOKUP(F$4,$D$81:$H$85,2,0),0)
+IF(AND($D6=$J$67,$K$81&lt;&gt;0),VLOOKUP(F$4,$J$81:$N$85,2,0),0)
+IF(AND($D6=$P$67,$Q$81&lt;&gt;0),VLOOKUP(F$4,$P$81:$T$85,2,0),0)</f>
        <v>0</v>
      </c>
      <c r="G6" s="68">
        <f t="shared" ca="1" si="0"/>
        <v>0</v>
      </c>
      <c r="H6" s="168">
        <f t="shared" ca="1" si="0"/>
        <v>0</v>
      </c>
      <c r="I6" s="374">
        <f t="shared" ca="1" si="0"/>
        <v>0</v>
      </c>
      <c r="J6" s="375"/>
      <c r="K6" s="124"/>
      <c r="L6" s="124"/>
      <c r="M6" s="124"/>
      <c r="N6" s="124"/>
      <c r="O6" s="124"/>
      <c r="P6" s="124"/>
      <c r="Q6" s="124"/>
      <c r="R6" s="124"/>
      <c r="S6" s="124"/>
      <c r="T6" s="124"/>
      <c r="U6" s="69"/>
      <c r="V6" s="69"/>
      <c r="W6" s="69"/>
      <c r="X6" s="69"/>
    </row>
    <row r="7" spans="1:24" ht="50.1" customHeight="1" x14ac:dyDescent="0.25">
      <c r="A7" s="128"/>
      <c r="B7" s="388"/>
      <c r="C7" s="128"/>
      <c r="D7" s="403" t="s">
        <v>16</v>
      </c>
      <c r="E7" s="404"/>
      <c r="F7" s="67">
        <f t="shared" ca="1" si="1"/>
        <v>0</v>
      </c>
      <c r="G7" s="68">
        <f t="shared" ca="1" si="0"/>
        <v>0</v>
      </c>
      <c r="H7" s="168">
        <f t="shared" ca="1" si="0"/>
        <v>0</v>
      </c>
      <c r="I7" s="374">
        <f t="shared" ca="1" si="0"/>
        <v>0</v>
      </c>
      <c r="J7" s="375"/>
      <c r="K7" s="124"/>
      <c r="L7" s="124"/>
      <c r="M7" s="124"/>
      <c r="N7" s="124"/>
      <c r="O7" s="124"/>
      <c r="P7" s="124"/>
      <c r="Q7" s="124"/>
      <c r="R7" s="124"/>
      <c r="S7" s="124"/>
      <c r="T7" s="124"/>
      <c r="U7" s="69"/>
      <c r="V7" s="69"/>
      <c r="W7" s="69"/>
      <c r="X7" s="69"/>
    </row>
    <row r="8" spans="1:24" ht="50.1" customHeight="1" x14ac:dyDescent="0.25">
      <c r="A8" s="128"/>
      <c r="B8" s="388"/>
      <c r="C8" s="128"/>
      <c r="D8" s="403" t="s">
        <v>5</v>
      </c>
      <c r="E8" s="404"/>
      <c r="F8" s="67">
        <f t="shared" ca="1" si="1"/>
        <v>0</v>
      </c>
      <c r="G8" s="68">
        <f t="shared" ca="1" si="0"/>
        <v>0</v>
      </c>
      <c r="H8" s="168">
        <f t="shared" ca="1" si="0"/>
        <v>0</v>
      </c>
      <c r="I8" s="374">
        <f t="shared" ca="1" si="0"/>
        <v>0</v>
      </c>
      <c r="J8" s="375"/>
      <c r="K8" s="124"/>
      <c r="L8" s="124"/>
      <c r="M8" s="124"/>
      <c r="N8" s="124"/>
      <c r="O8" s="124"/>
      <c r="P8" s="124"/>
      <c r="Q8" s="124"/>
      <c r="R8" s="124"/>
      <c r="S8" s="124"/>
      <c r="T8" s="124"/>
      <c r="U8" s="69"/>
      <c r="V8" s="69"/>
      <c r="W8" s="69"/>
      <c r="X8" s="69"/>
    </row>
    <row r="9" spans="1:24" ht="50.1" customHeight="1" x14ac:dyDescent="0.25">
      <c r="A9" s="128"/>
      <c r="B9" s="388"/>
      <c r="C9" s="128"/>
      <c r="D9" s="403" t="s">
        <v>81</v>
      </c>
      <c r="E9" s="404"/>
      <c r="F9" s="67">
        <f t="shared" ca="1" si="1"/>
        <v>0</v>
      </c>
      <c r="G9" s="68">
        <f t="shared" ca="1" si="0"/>
        <v>0</v>
      </c>
      <c r="H9" s="168">
        <f t="shared" ca="1" si="0"/>
        <v>0</v>
      </c>
      <c r="I9" s="374">
        <f t="shared" ca="1" si="0"/>
        <v>0</v>
      </c>
      <c r="J9" s="375"/>
      <c r="K9" s="124"/>
      <c r="L9" s="124"/>
      <c r="M9" s="124"/>
      <c r="N9" s="124"/>
      <c r="O9" s="124"/>
      <c r="P9" s="124"/>
      <c r="Q9" s="124"/>
      <c r="R9" s="124"/>
      <c r="S9" s="124"/>
      <c r="T9" s="124"/>
      <c r="U9" s="69"/>
      <c r="V9" s="69"/>
      <c r="W9" s="69"/>
      <c r="X9" s="69"/>
    </row>
    <row r="10" spans="1:24" ht="50.1" customHeight="1" x14ac:dyDescent="0.25">
      <c r="A10" s="128"/>
      <c r="B10" s="388"/>
      <c r="C10" s="128"/>
      <c r="D10" s="403" t="s">
        <v>82</v>
      </c>
      <c r="E10" s="404"/>
      <c r="F10" s="67">
        <f t="shared" ca="1" si="1"/>
        <v>0</v>
      </c>
      <c r="G10" s="68">
        <f t="shared" ca="1" si="0"/>
        <v>0</v>
      </c>
      <c r="H10" s="168">
        <f t="shared" ca="1" si="0"/>
        <v>0</v>
      </c>
      <c r="I10" s="374">
        <f t="shared" ca="1" si="0"/>
        <v>0</v>
      </c>
      <c r="J10" s="375"/>
      <c r="K10" s="124"/>
      <c r="L10" s="124"/>
      <c r="M10" s="124"/>
      <c r="N10" s="124"/>
      <c r="O10" s="124"/>
      <c r="P10" s="124"/>
      <c r="Q10" s="124"/>
      <c r="R10" s="124"/>
      <c r="S10" s="124"/>
      <c r="T10" s="124"/>
      <c r="U10" s="69"/>
      <c r="V10" s="69"/>
      <c r="W10" s="69"/>
      <c r="X10" s="69"/>
    </row>
    <row r="11" spans="1:24" ht="50.1" customHeight="1" x14ac:dyDescent="0.25">
      <c r="A11" s="128"/>
      <c r="B11" s="388"/>
      <c r="C11" s="128"/>
      <c r="D11" s="403" t="s">
        <v>93</v>
      </c>
      <c r="E11" s="404"/>
      <c r="F11" s="67">
        <f t="shared" ca="1" si="1"/>
        <v>0</v>
      </c>
      <c r="G11" s="68">
        <f t="shared" ca="1" si="0"/>
        <v>0</v>
      </c>
      <c r="H11" s="168">
        <f t="shared" ca="1" si="0"/>
        <v>0</v>
      </c>
      <c r="I11" s="374">
        <f t="shared" ca="1" si="0"/>
        <v>0</v>
      </c>
      <c r="J11" s="375"/>
      <c r="K11" s="124"/>
      <c r="L11" s="124"/>
      <c r="M11" s="124"/>
      <c r="N11" s="124"/>
      <c r="O11" s="124"/>
      <c r="P11" s="124"/>
      <c r="Q11" s="124"/>
      <c r="R11" s="124"/>
      <c r="S11" s="124"/>
      <c r="T11" s="124"/>
      <c r="U11" s="69"/>
      <c r="V11" s="69"/>
      <c r="W11" s="69"/>
      <c r="X11" s="69"/>
    </row>
    <row r="12" spans="1:24" ht="50.1" customHeight="1" x14ac:dyDescent="0.25">
      <c r="A12" s="128"/>
      <c r="B12" s="388"/>
      <c r="C12" s="128"/>
      <c r="D12" s="403" t="s">
        <v>83</v>
      </c>
      <c r="E12" s="404"/>
      <c r="F12" s="67">
        <f t="shared" ca="1" si="1"/>
        <v>0</v>
      </c>
      <c r="G12" s="68">
        <f t="shared" ca="1" si="0"/>
        <v>0</v>
      </c>
      <c r="H12" s="168">
        <f t="shared" ca="1" si="0"/>
        <v>0</v>
      </c>
      <c r="I12" s="374">
        <f t="shared" ca="1" si="0"/>
        <v>0</v>
      </c>
      <c r="J12" s="375"/>
      <c r="K12" s="124"/>
      <c r="L12" s="124"/>
      <c r="M12" s="124"/>
      <c r="N12" s="124"/>
      <c r="O12" s="124"/>
      <c r="P12" s="124"/>
      <c r="Q12" s="124"/>
      <c r="R12" s="124"/>
      <c r="S12" s="124"/>
      <c r="T12" s="124"/>
      <c r="U12" s="69"/>
      <c r="V12" s="69"/>
      <c r="W12" s="69"/>
      <c r="X12" s="69"/>
    </row>
    <row r="13" spans="1:24" ht="50.1" customHeight="1" thickBot="1" x14ac:dyDescent="0.3">
      <c r="A13" s="128"/>
      <c r="B13" s="388"/>
      <c r="C13" s="128"/>
      <c r="D13" s="405" t="s">
        <v>84</v>
      </c>
      <c r="E13" s="406"/>
      <c r="F13" s="67">
        <f t="shared" ca="1" si="1"/>
        <v>0</v>
      </c>
      <c r="G13" s="68">
        <f t="shared" ca="1" si="0"/>
        <v>0</v>
      </c>
      <c r="H13" s="168">
        <f t="shared" ca="1" si="0"/>
        <v>0</v>
      </c>
      <c r="I13" s="374">
        <f t="shared" ca="1" si="0"/>
        <v>0</v>
      </c>
      <c r="J13" s="375"/>
      <c r="K13" s="124"/>
      <c r="L13" s="124"/>
      <c r="M13" s="124"/>
      <c r="N13" s="124"/>
      <c r="O13" s="124"/>
      <c r="P13" s="124"/>
      <c r="Q13" s="124"/>
      <c r="R13" s="124"/>
      <c r="S13" s="124"/>
      <c r="T13" s="124"/>
      <c r="U13" s="69"/>
      <c r="V13" s="69"/>
      <c r="W13" s="69"/>
      <c r="X13" s="69"/>
    </row>
    <row r="14" spans="1:24" ht="50.1" customHeight="1" thickTop="1" x14ac:dyDescent="0.25">
      <c r="A14" s="128"/>
      <c r="B14" s="388"/>
      <c r="C14" s="128"/>
      <c r="D14" s="389" t="s">
        <v>94</v>
      </c>
      <c r="E14" s="390"/>
      <c r="F14" s="70">
        <f ca="1">SUMIF(F5:F13,"&lt;&gt;#N/A")</f>
        <v>0</v>
      </c>
      <c r="G14" s="71">
        <f ca="1">SUMIF(G5:G13,"&lt;&gt;#N/A")</f>
        <v>0</v>
      </c>
      <c r="H14" s="133">
        <f ca="1">SUMIF(H5:H13,"&lt;&gt;#N/A")</f>
        <v>0</v>
      </c>
      <c r="I14" s="398">
        <f ca="1">SUMIF(I5:I13,"&lt;&gt;#N/A")</f>
        <v>0</v>
      </c>
      <c r="J14" s="399"/>
      <c r="K14" s="124"/>
      <c r="L14" s="124"/>
      <c r="M14" s="124"/>
      <c r="N14" s="124"/>
      <c r="O14" s="124"/>
      <c r="P14" s="124"/>
      <c r="Q14" s="124"/>
      <c r="R14" s="124"/>
      <c r="S14" s="124"/>
      <c r="T14" s="124"/>
      <c r="U14" s="69"/>
      <c r="V14" s="69"/>
      <c r="W14" s="69"/>
      <c r="X14" s="69"/>
    </row>
    <row r="15" spans="1:24" ht="15" customHeight="1" x14ac:dyDescent="0.25">
      <c r="A15" s="128"/>
      <c r="B15" s="128"/>
      <c r="C15" s="128"/>
      <c r="D15" s="128"/>
      <c r="E15" s="128"/>
      <c r="F15" s="128"/>
      <c r="G15" s="69"/>
      <c r="H15" s="69"/>
      <c r="I15" s="69"/>
      <c r="J15" s="69"/>
      <c r="K15" s="69"/>
      <c r="L15" s="69"/>
      <c r="M15" s="69"/>
      <c r="N15" s="69"/>
      <c r="O15" s="69"/>
      <c r="P15" s="69"/>
      <c r="Q15" s="69"/>
      <c r="R15" s="69"/>
      <c r="S15" s="69"/>
      <c r="T15" s="69"/>
      <c r="U15" s="69"/>
    </row>
    <row r="16" spans="1:24" ht="15.75" x14ac:dyDescent="0.25"/>
    <row r="17" spans="2:20" ht="80.099999999999994" customHeight="1" x14ac:dyDescent="0.25">
      <c r="B17" s="359">
        <v>1</v>
      </c>
      <c r="D17" s="391">
        <v>1</v>
      </c>
      <c r="E17" s="391"/>
      <c r="F17" s="391"/>
      <c r="G17" s="391"/>
      <c r="H17" s="391"/>
      <c r="J17" s="391">
        <v>2</v>
      </c>
      <c r="K17" s="391"/>
      <c r="L17" s="391"/>
      <c r="M17" s="391"/>
      <c r="N17" s="391"/>
      <c r="P17" s="391">
        <v>3</v>
      </c>
      <c r="Q17" s="391"/>
      <c r="R17" s="391"/>
      <c r="S17" s="391"/>
      <c r="T17" s="391"/>
    </row>
    <row r="18" spans="2:20" ht="15" customHeight="1" x14ac:dyDescent="0.25">
      <c r="B18" s="359"/>
    </row>
    <row r="19" spans="2:20" ht="80.099999999999994" customHeight="1" x14ac:dyDescent="0.25">
      <c r="B19" s="359"/>
      <c r="D19" s="376" t="str">
        <f>VLOOKUP($H$1,tblProgramSchedule,MATCH("DAY " &amp; $B17 &amp; " / EXERCISE " &amp; D17,tblProgramScheduleColumnHeaders,0),0)</f>
        <v>COMPETITION SQUAT</v>
      </c>
      <c r="E19" s="377"/>
      <c r="F19" s="377"/>
      <c r="G19" s="377"/>
      <c r="H19" s="378"/>
      <c r="J19" s="376" t="str">
        <f>VLOOKUP($H$1,tblProgramSchedule,MATCH("DAY " &amp; $B17 &amp; " / EXERCISE " &amp; J17,tblProgramScheduleColumnHeaders,0),0)</f>
        <v>COMPETITION PRESS</v>
      </c>
      <c r="K19" s="377"/>
      <c r="L19" s="377"/>
      <c r="M19" s="377"/>
      <c r="N19" s="378"/>
      <c r="P19" s="376" t="str">
        <f>VLOOKUP($H$1,tblProgramSchedule,MATCH("DAY " &amp; $B17 &amp; " / EXERCISE " &amp; P17,tblProgramScheduleColumnHeaders,0),0)</f>
        <v>SUPPLEMENTAL DEAD LIFT - METHOD 2</v>
      </c>
      <c r="Q19" s="377"/>
      <c r="R19" s="377"/>
      <c r="S19" s="377"/>
      <c r="T19" s="378"/>
    </row>
    <row r="20" spans="2:20" ht="50.1" customHeight="1" x14ac:dyDescent="0.25">
      <c r="B20" s="359"/>
      <c r="D20" s="72" t="s">
        <v>79</v>
      </c>
      <c r="E20" s="379" t="str">
        <f>VLOOKUP('WEEK 6'!$H$1,tblProgramExerciseDetails,MATCH(D19 &amp; " - " &amp; D20,tblProgramExerciseDetailsColumnHeaders,0),0)</f>
        <v>Squat with belt</v>
      </c>
      <c r="F20" s="380"/>
      <c r="G20" s="380"/>
      <c r="H20" s="381"/>
      <c r="J20" s="72" t="s">
        <v>79</v>
      </c>
      <c r="K20" s="379" t="str">
        <f>VLOOKUP('WEEK 6'!$H$1,tblProgramExerciseDetails,MATCH(J19 &amp; " - " &amp; J20,tblProgramExerciseDetailsColumnHeaders,0),0)</f>
        <v>Press with belt</v>
      </c>
      <c r="L20" s="380"/>
      <c r="M20" s="380"/>
      <c r="N20" s="381"/>
      <c r="P20" s="72" t="s">
        <v>79</v>
      </c>
      <c r="Q20" s="379" t="str">
        <f>VLOOKUP('WEEK 6'!$H$1,tblProgramExerciseDetails,MATCH(P19 &amp; " - " &amp; P20,tblProgramExerciseDetailsColumnHeaders,0),0)</f>
        <v>Pendlay Row</v>
      </c>
      <c r="R20" s="380"/>
      <c r="S20" s="380"/>
      <c r="T20" s="381"/>
    </row>
    <row r="21" spans="2:20" ht="50.1" customHeight="1" x14ac:dyDescent="0.25">
      <c r="B21" s="359"/>
      <c r="D21" s="73" t="s">
        <v>78</v>
      </c>
      <c r="E21" s="382" t="str">
        <f>VLOOKUP('WEEK 6'!$H$1,tblProgramExerciseDetails,MATCH(D19 &amp; " - " &amp; D21,tblProgramExerciseDetailsColumnHeaders,0),0)</f>
        <v>Max 4 min for sets at RPE over 7</v>
      </c>
      <c r="F21" s="383"/>
      <c r="G21" s="383"/>
      <c r="H21" s="384"/>
      <c r="J21" s="73" t="s">
        <v>78</v>
      </c>
      <c r="K21" s="382" t="str">
        <f>VLOOKUP('WEEK 6'!$H$1,tblProgramExerciseDetails,MATCH(J19 &amp; " - " &amp; J21,tblProgramExerciseDetailsColumnHeaders,0),0)</f>
        <v>Max 4 min for sets at RPE over 7</v>
      </c>
      <c r="L21" s="383"/>
      <c r="M21" s="383"/>
      <c r="N21" s="384"/>
      <c r="P21" s="73" t="s">
        <v>78</v>
      </c>
      <c r="Q21" s="382" t="str">
        <f>VLOOKUP('WEEK 6'!$H$1,tblProgramExerciseDetails,MATCH(P19 &amp; " - " &amp; P21,tblProgramExerciseDetailsColumnHeaders,0),0)</f>
        <v>See Myorep description</v>
      </c>
      <c r="R21" s="383"/>
      <c r="S21" s="383"/>
      <c r="T21" s="384"/>
    </row>
    <row r="22" spans="2:20" ht="80.099999999999994" customHeight="1" x14ac:dyDescent="0.25">
      <c r="B22" s="359"/>
      <c r="D22" s="74" t="s">
        <v>77</v>
      </c>
      <c r="E22" s="385" t="str">
        <f>VLOOKUP('WEEK 6'!$H$1,tblProgramExerciseDetails,MATCH(D19 &amp; " - " &amp; D22,tblProgramExerciseDetailsColumnHeaders,0),0)</f>
        <v>• 1 Reps @ 8 RPE (90-93%)
• 6 Reps @ 8 RPE (75-80%) x 3 Sets</v>
      </c>
      <c r="F22" s="386"/>
      <c r="G22" s="386"/>
      <c r="H22" s="387"/>
      <c r="J22" s="74" t="s">
        <v>77</v>
      </c>
      <c r="K22" s="385" t="str">
        <f>VLOOKUP('WEEK 6'!$H$1,tblProgramExerciseDetails,MATCH(J19 &amp; " - " &amp; J22,tblProgramExerciseDetailsColumnHeaders,0),0)</f>
        <v>• 1 Reps @ 8 RPE (90-93%)
• 6 Reps @ 8 RPE (75-80%) x 3 Sets</v>
      </c>
      <c r="L22" s="386"/>
      <c r="M22" s="386"/>
      <c r="N22" s="387"/>
      <c r="P22" s="74" t="s">
        <v>77</v>
      </c>
      <c r="Q22" s="385" t="str">
        <f>VLOOKUP('WEEK 6'!$H$1,tblProgramExerciseDetails,MATCH(P19 &amp; " - " &amp; P22,tblProgramExerciseDetailsColumnHeaders,0),0)</f>
        <v>• 12-15 Reps @ 8 RPE 
• 3-5 Reps</v>
      </c>
      <c r="R22" s="386"/>
      <c r="S22" s="386"/>
      <c r="T22" s="387"/>
    </row>
    <row r="23" spans="2:20" ht="60" customHeight="1" x14ac:dyDescent="0.25">
      <c r="B23" s="359"/>
      <c r="D23" s="75" t="s">
        <v>58</v>
      </c>
      <c r="E23" s="75" t="s">
        <v>60</v>
      </c>
      <c r="F23" s="75" t="s">
        <v>59</v>
      </c>
      <c r="G23" s="75" t="s">
        <v>61</v>
      </c>
      <c r="H23" s="75" t="s">
        <v>87</v>
      </c>
      <c r="J23" s="75" t="s">
        <v>58</v>
      </c>
      <c r="K23" s="75" t="s">
        <v>60</v>
      </c>
      <c r="L23" s="75" t="s">
        <v>59</v>
      </c>
      <c r="M23" s="75" t="s">
        <v>61</v>
      </c>
      <c r="N23" s="75" t="s">
        <v>87</v>
      </c>
      <c r="P23" s="75" t="s">
        <v>58</v>
      </c>
      <c r="Q23" s="75" t="s">
        <v>60</v>
      </c>
      <c r="R23" s="75" t="s">
        <v>59</v>
      </c>
      <c r="S23" s="75" t="s">
        <v>61</v>
      </c>
      <c r="T23" s="75" t="s">
        <v>87</v>
      </c>
    </row>
    <row r="24" spans="2:20" ht="39.950000000000003" customHeight="1" x14ac:dyDescent="0.25">
      <c r="B24" s="359"/>
      <c r="D24" s="76" t="s">
        <v>62</v>
      </c>
      <c r="E24" s="77"/>
      <c r="F24" s="78"/>
      <c r="G24" s="79"/>
      <c r="H24" s="80" t="str">
        <f t="shared" ref="H24:H32" si="2">IF(ISNUMBER(E24),E24/E$33,"")</f>
        <v/>
      </c>
      <c r="J24" s="76" t="s">
        <v>62</v>
      </c>
      <c r="K24" s="77"/>
      <c r="L24" s="78"/>
      <c r="M24" s="79"/>
      <c r="N24" s="80" t="str">
        <f t="shared" ref="N24:N32" si="3">IF(ISNUMBER(K24),K24/K$33,"")</f>
        <v/>
      </c>
      <c r="P24" s="76" t="s">
        <v>62</v>
      </c>
      <c r="Q24" s="77"/>
      <c r="R24" s="78"/>
      <c r="S24" s="79"/>
      <c r="T24" s="80" t="str">
        <f t="shared" ref="T24:T32" si="4">IF(ISNUMBER(Q24),Q24/Q$33,"")</f>
        <v/>
      </c>
    </row>
    <row r="25" spans="2:20" ht="39.950000000000003" customHeight="1" x14ac:dyDescent="0.25">
      <c r="B25" s="359"/>
      <c r="D25" s="81" t="s">
        <v>63</v>
      </c>
      <c r="E25" s="82"/>
      <c r="F25" s="83"/>
      <c r="G25" s="84"/>
      <c r="H25" s="85" t="str">
        <f t="shared" si="2"/>
        <v/>
      </c>
      <c r="J25" s="81" t="s">
        <v>63</v>
      </c>
      <c r="K25" s="82"/>
      <c r="L25" s="83"/>
      <c r="M25" s="84"/>
      <c r="N25" s="85" t="str">
        <f t="shared" si="3"/>
        <v/>
      </c>
      <c r="P25" s="81" t="s">
        <v>63</v>
      </c>
      <c r="Q25" s="82"/>
      <c r="R25" s="83"/>
      <c r="S25" s="84"/>
      <c r="T25" s="85" t="str">
        <f t="shared" si="4"/>
        <v/>
      </c>
    </row>
    <row r="26" spans="2:20" ht="39.950000000000003" customHeight="1" x14ac:dyDescent="0.25">
      <c r="B26" s="359"/>
      <c r="D26" s="81" t="s">
        <v>64</v>
      </c>
      <c r="E26" s="86"/>
      <c r="F26" s="87"/>
      <c r="G26" s="88"/>
      <c r="H26" s="89" t="str">
        <f t="shared" si="2"/>
        <v/>
      </c>
      <c r="J26" s="81" t="s">
        <v>64</v>
      </c>
      <c r="K26" s="86"/>
      <c r="L26" s="87"/>
      <c r="M26" s="88"/>
      <c r="N26" s="89" t="str">
        <f t="shared" si="3"/>
        <v/>
      </c>
      <c r="P26" s="81" t="s">
        <v>64</v>
      </c>
      <c r="Q26" s="86"/>
      <c r="R26" s="87"/>
      <c r="S26" s="88"/>
      <c r="T26" s="89" t="str">
        <f t="shared" si="4"/>
        <v/>
      </c>
    </row>
    <row r="27" spans="2:20" ht="39.950000000000003" customHeight="1" x14ac:dyDescent="0.25">
      <c r="B27" s="359"/>
      <c r="D27" s="81" t="s">
        <v>65</v>
      </c>
      <c r="E27" s="82"/>
      <c r="F27" s="83"/>
      <c r="G27" s="84"/>
      <c r="H27" s="85" t="str">
        <f t="shared" si="2"/>
        <v/>
      </c>
      <c r="J27" s="81" t="s">
        <v>65</v>
      </c>
      <c r="K27" s="82"/>
      <c r="L27" s="83"/>
      <c r="M27" s="84"/>
      <c r="N27" s="85" t="str">
        <f t="shared" si="3"/>
        <v/>
      </c>
      <c r="P27" s="81" t="s">
        <v>65</v>
      </c>
      <c r="Q27" s="82"/>
      <c r="R27" s="83"/>
      <c r="S27" s="84"/>
      <c r="T27" s="85" t="str">
        <f t="shared" si="4"/>
        <v/>
      </c>
    </row>
    <row r="28" spans="2:20" ht="39.950000000000003" customHeight="1" x14ac:dyDescent="0.25">
      <c r="B28" s="359"/>
      <c r="D28" s="81" t="s">
        <v>66</v>
      </c>
      <c r="E28" s="86"/>
      <c r="F28" s="87"/>
      <c r="G28" s="88"/>
      <c r="H28" s="89" t="str">
        <f t="shared" si="2"/>
        <v/>
      </c>
      <c r="J28" s="81" t="s">
        <v>66</v>
      </c>
      <c r="K28" s="86"/>
      <c r="L28" s="87"/>
      <c r="M28" s="88"/>
      <c r="N28" s="89" t="str">
        <f t="shared" si="3"/>
        <v/>
      </c>
      <c r="P28" s="81" t="s">
        <v>66</v>
      </c>
      <c r="Q28" s="86"/>
      <c r="R28" s="87"/>
      <c r="S28" s="88"/>
      <c r="T28" s="89" t="str">
        <f t="shared" si="4"/>
        <v/>
      </c>
    </row>
    <row r="29" spans="2:20" ht="39.950000000000003" customHeight="1" x14ac:dyDescent="0.25">
      <c r="B29" s="359"/>
      <c r="D29" s="81" t="s">
        <v>67</v>
      </c>
      <c r="E29" s="82"/>
      <c r="F29" s="83"/>
      <c r="G29" s="84"/>
      <c r="H29" s="85" t="str">
        <f t="shared" si="2"/>
        <v/>
      </c>
      <c r="J29" s="81" t="s">
        <v>67</v>
      </c>
      <c r="K29" s="82"/>
      <c r="L29" s="83"/>
      <c r="M29" s="84"/>
      <c r="N29" s="85" t="str">
        <f t="shared" si="3"/>
        <v/>
      </c>
      <c r="P29" s="81" t="s">
        <v>67</v>
      </c>
      <c r="Q29" s="82"/>
      <c r="R29" s="83"/>
      <c r="S29" s="84"/>
      <c r="T29" s="85" t="str">
        <f t="shared" si="4"/>
        <v/>
      </c>
    </row>
    <row r="30" spans="2:20" ht="39.950000000000003" customHeight="1" x14ac:dyDescent="0.25">
      <c r="B30" s="359"/>
      <c r="D30" s="81" t="s">
        <v>68</v>
      </c>
      <c r="E30" s="86"/>
      <c r="F30" s="87"/>
      <c r="G30" s="88"/>
      <c r="H30" s="89" t="str">
        <f t="shared" si="2"/>
        <v/>
      </c>
      <c r="J30" s="81" t="s">
        <v>68</v>
      </c>
      <c r="K30" s="86"/>
      <c r="L30" s="87"/>
      <c r="M30" s="88"/>
      <c r="N30" s="89" t="str">
        <f t="shared" si="3"/>
        <v/>
      </c>
      <c r="P30" s="81" t="s">
        <v>68</v>
      </c>
      <c r="Q30" s="86"/>
      <c r="R30" s="87"/>
      <c r="S30" s="88"/>
      <c r="T30" s="89" t="str">
        <f t="shared" si="4"/>
        <v/>
      </c>
    </row>
    <row r="31" spans="2:20" ht="39.950000000000003" customHeight="1" x14ac:dyDescent="0.25">
      <c r="B31" s="359"/>
      <c r="D31" s="81" t="s">
        <v>69</v>
      </c>
      <c r="E31" s="82"/>
      <c r="F31" s="83"/>
      <c r="G31" s="84"/>
      <c r="H31" s="85" t="str">
        <f t="shared" si="2"/>
        <v/>
      </c>
      <c r="J31" s="81" t="s">
        <v>69</v>
      </c>
      <c r="K31" s="82"/>
      <c r="L31" s="83"/>
      <c r="M31" s="84"/>
      <c r="N31" s="85" t="str">
        <f t="shared" si="3"/>
        <v/>
      </c>
      <c r="P31" s="81" t="s">
        <v>69</v>
      </c>
      <c r="Q31" s="82"/>
      <c r="R31" s="83"/>
      <c r="S31" s="84"/>
      <c r="T31" s="85" t="str">
        <f t="shared" si="4"/>
        <v/>
      </c>
    </row>
    <row r="32" spans="2:20" ht="39.950000000000003" customHeight="1" thickBot="1" x14ac:dyDescent="0.3">
      <c r="B32" s="359"/>
      <c r="D32" s="90" t="s">
        <v>70</v>
      </c>
      <c r="E32" s="91"/>
      <c r="F32" s="92"/>
      <c r="G32" s="93"/>
      <c r="H32" s="94" t="str">
        <f t="shared" si="2"/>
        <v/>
      </c>
      <c r="J32" s="90" t="s">
        <v>70</v>
      </c>
      <c r="K32" s="91"/>
      <c r="L32" s="92"/>
      <c r="M32" s="93"/>
      <c r="N32" s="94" t="str">
        <f t="shared" si="3"/>
        <v/>
      </c>
      <c r="P32" s="90" t="s">
        <v>70</v>
      </c>
      <c r="Q32" s="91"/>
      <c r="R32" s="92"/>
      <c r="S32" s="93"/>
      <c r="T32" s="94" t="str">
        <f t="shared" si="4"/>
        <v/>
      </c>
    </row>
    <row r="33" spans="2:20" ht="60" customHeight="1" thickTop="1" x14ac:dyDescent="0.25">
      <c r="B33" s="359"/>
      <c r="D33" s="95" t="s">
        <v>88</v>
      </c>
      <c r="E33" s="360">
        <f ca="1">ROUNDUP(F38/(VLOOKUP(1,tblRPECoefficientWithoutColumnHeaders,2,0)*G38^2+VLOOKUP(2,tblRPECoefficientWithoutColumnHeaders,2,0)*G38+VLOOKUP(3,tblRPECoefficientWithoutColumnHeaders,2,0)),0)</f>
        <v>0</v>
      </c>
      <c r="F33" s="361"/>
      <c r="G33" s="361"/>
      <c r="H33" s="362"/>
      <c r="J33" s="95" t="s">
        <v>88</v>
      </c>
      <c r="K33" s="360">
        <f ca="1">ROUNDUP(L38/(VLOOKUP(1,tblRPECoefficientWithoutColumnHeaders,2,0)*M38^2+VLOOKUP(2,tblRPECoefficientWithoutColumnHeaders,2,0)*M38+VLOOKUP(3,tblRPECoefficientWithoutColumnHeaders,2,0)),0)</f>
        <v>0</v>
      </c>
      <c r="L33" s="361"/>
      <c r="M33" s="361"/>
      <c r="N33" s="362"/>
      <c r="P33" s="95" t="s">
        <v>88</v>
      </c>
      <c r="Q33" s="360">
        <f ca="1">ROUNDUP(R38/(VLOOKUP(1,tblRPECoefficientWithoutColumnHeaders,2,0)*S38^2+VLOOKUP(2,tblRPECoefficientWithoutColumnHeaders,2,0)*S38+VLOOKUP(3,tblRPECoefficientWithoutColumnHeaders,2,0)),0)</f>
        <v>0</v>
      </c>
      <c r="R33" s="361"/>
      <c r="S33" s="361"/>
      <c r="T33" s="362"/>
    </row>
    <row r="34" spans="2:20" ht="60" customHeight="1" x14ac:dyDescent="0.25">
      <c r="B34" s="359"/>
      <c r="D34" s="96" t="s">
        <v>89</v>
      </c>
      <c r="E34" s="363">
        <f ca="1">IF(ISNUMBER(E38),ROUNDUP((1-(E38/(VLOOKUP(1,tblRPECoefficientWithoutColumnHeaders,2,0)*H38^2+VLOOKUP(2,tblRPECoefficientWithoutColumnHeaders,2,0)*H38+VLOOKUP(3,tblRPECoefficientWithoutColumnHeaders,2,0)))/E33)*100,1),0)</f>
        <v>0</v>
      </c>
      <c r="F34" s="364"/>
      <c r="G34" s="364"/>
      <c r="H34" s="365"/>
      <c r="J34" s="96" t="s">
        <v>89</v>
      </c>
      <c r="K34" s="363">
        <f ca="1">IF(ISNUMBER(K38),ROUNDUP((1-(K38/(VLOOKUP(1,tblRPECoefficientWithoutColumnHeaders,2,0)*N38^2+VLOOKUP(2,tblRPECoefficientWithoutColumnHeaders,2,0)*N38+VLOOKUP(3,tblRPECoefficientWithoutColumnHeaders,2,0)))/K33)*100,1),0)</f>
        <v>0</v>
      </c>
      <c r="L34" s="364"/>
      <c r="M34" s="364"/>
      <c r="N34" s="365"/>
      <c r="P34" s="96" t="s">
        <v>89</v>
      </c>
      <c r="Q34" s="363">
        <f ca="1">IF(ISNUMBER(Q38),ROUNDUP((1-(Q38/(VLOOKUP(1,tblRPECoefficientWithoutColumnHeaders,2,0)*T38^2+VLOOKUP(2,tblRPECoefficientWithoutColumnHeaders,2,0)*T38+VLOOKUP(3,tblRPECoefficientWithoutColumnHeaders,2,0)))/Q33)*100,1),0)</f>
        <v>0</v>
      </c>
      <c r="R34" s="364"/>
      <c r="S34" s="364"/>
      <c r="T34" s="365"/>
    </row>
    <row r="35" spans="2:20" ht="60" customHeight="1" x14ac:dyDescent="0.25">
      <c r="B35" s="359"/>
      <c r="D35" s="96" t="s">
        <v>90</v>
      </c>
      <c r="E35" s="363">
        <f>IF(COUNT(H24:H32)&gt;0,AVERAGEIF(H24:H32,"&gt;0"),0)</f>
        <v>0</v>
      </c>
      <c r="F35" s="364"/>
      <c r="G35" s="364"/>
      <c r="H35" s="365"/>
      <c r="J35" s="96" t="s">
        <v>90</v>
      </c>
      <c r="K35" s="363">
        <f>IF(COUNT(N24:N32)&gt;0,AVERAGEIF(N24:N32,"&gt;0"),0)</f>
        <v>0</v>
      </c>
      <c r="L35" s="364"/>
      <c r="M35" s="364"/>
      <c r="N35" s="365"/>
      <c r="P35" s="96" t="s">
        <v>90</v>
      </c>
      <c r="Q35" s="363">
        <f>IF(COUNT(T24:T32)&gt;0,AVERAGEIF(T24:T32,"&gt;0"),0)</f>
        <v>0</v>
      </c>
      <c r="R35" s="364"/>
      <c r="S35" s="364"/>
      <c r="T35" s="365"/>
    </row>
    <row r="36" spans="2:20" ht="60" customHeight="1" x14ac:dyDescent="0.25">
      <c r="B36" s="359"/>
      <c r="D36" s="96" t="s">
        <v>59</v>
      </c>
      <c r="E36" s="366">
        <f>SUM(F24:F32)</f>
        <v>0</v>
      </c>
      <c r="F36" s="367"/>
      <c r="G36" s="367"/>
      <c r="H36" s="368"/>
      <c r="J36" s="96" t="s">
        <v>59</v>
      </c>
      <c r="K36" s="366">
        <f>SUM(L24:L32)</f>
        <v>0</v>
      </c>
      <c r="L36" s="367"/>
      <c r="M36" s="367"/>
      <c r="N36" s="368"/>
      <c r="P36" s="96" t="s">
        <v>59</v>
      </c>
      <c r="Q36" s="366">
        <f>SUM(R24:R32)</f>
        <v>0</v>
      </c>
      <c r="R36" s="367"/>
      <c r="S36" s="367"/>
      <c r="T36" s="368"/>
    </row>
    <row r="37" spans="2:20" ht="60" customHeight="1" x14ac:dyDescent="0.25">
      <c r="B37" s="359"/>
      <c r="D37" s="97" t="s">
        <v>60</v>
      </c>
      <c r="E37" s="369">
        <f>SUM(PRODUCT(E24:F24),PRODUCT(E25:F25),PRODUCT(E26:F26),PRODUCT(E27:F27),PRODUCT(E28:F28),PRODUCT(E29:F29),PRODUCT(E30:F30),PRODUCT(E31:F31),PRODUCT(E32:F32))</f>
        <v>0</v>
      </c>
      <c r="F37" s="370"/>
      <c r="G37" s="370"/>
      <c r="H37" s="371"/>
      <c r="J37" s="97" t="s">
        <v>60</v>
      </c>
      <c r="K37" s="369">
        <f>SUM(PRODUCT(K24:L24),PRODUCT(K25:L25),PRODUCT(K26:L26),PRODUCT(K27:L27),PRODUCT(K28:L28),PRODUCT(K29:L29),PRODUCT(K30:L30),PRODUCT(K31:L31),PRODUCT(K32:L32))</f>
        <v>0</v>
      </c>
      <c r="L37" s="370"/>
      <c r="M37" s="370"/>
      <c r="N37" s="371"/>
      <c r="P37" s="97" t="s">
        <v>91</v>
      </c>
      <c r="Q37" s="369">
        <f>SUM(PRODUCT(Q24:R24),PRODUCT(Q25:R25),PRODUCT(Q26:R26),PRODUCT(Q27:R27),PRODUCT(Q28:R28),PRODUCT(Q29:R29),PRODUCT(Q30:R30),PRODUCT(Q31:R31),PRODUCT(Q32:R32))</f>
        <v>0</v>
      </c>
      <c r="R37" s="370"/>
      <c r="S37" s="370"/>
      <c r="T37" s="371"/>
    </row>
    <row r="38" spans="2:20" ht="39.950000000000003" customHeight="1" x14ac:dyDescent="0.25">
      <c r="B38" s="359"/>
      <c r="D38" s="98"/>
      <c r="E38" s="99" t="str">
        <f ca="1">OFFSET(E23,COUNT(E24:E32),0)</f>
        <v>WEIGHT</v>
      </c>
      <c r="F38" s="100">
        <f ca="1">IF(COUNT(E24:E32)&gt;0,OFFSET(E23,MATCH(MAX(E24:E32),E24:E32,0),0),0)</f>
        <v>0</v>
      </c>
      <c r="G38" s="100">
        <f ca="1">IF(COUNT(E24:E32)&gt;0,OFFSET(F23,MATCH(MAX(E24:E32),E24:E32,0),0)+(10-OFFSET(G23,MATCH(MAX(E24:E32),E24:E32,0),0)),0)</f>
        <v>0</v>
      </c>
      <c r="H38" s="101">
        <f ca="1">IF(COUNT(E24:E32)&gt;0,OFFSET(F23,COUNT(E24:E32),0)+(10-(OFFSET(G23,COUNT(E24:E32),0))),0)</f>
        <v>0</v>
      </c>
      <c r="J38" s="98" t="s">
        <v>95</v>
      </c>
      <c r="K38" s="99" t="str">
        <f ca="1">OFFSET(K23,COUNT(K24:K32),0)</f>
        <v>WEIGHT</v>
      </c>
      <c r="L38" s="100">
        <f ca="1">IF(COUNT(K24:K32)&gt;0,OFFSET(K23,MATCH(MAX(K24:K32),K24:K32,0),0),0)</f>
        <v>0</v>
      </c>
      <c r="M38" s="100">
        <f ca="1">IF(COUNT(K24:K32)&gt;0,OFFSET(L23,MATCH(MAX(K24:K32),K24:K32,0),0)+(10-OFFSET(M23,MATCH(MAX(K24:K32),K24:K32,0),0)),0)</f>
        <v>0</v>
      </c>
      <c r="N38" s="101">
        <f ca="1">IF(COUNT(K24:K32)&gt;0,OFFSET(L23,COUNT(K24:K32),0)+(10-(OFFSET(M23,COUNT(K24:K32),0))),0)</f>
        <v>0</v>
      </c>
      <c r="P38" s="98"/>
      <c r="Q38" s="99" t="str">
        <f ca="1">OFFSET(Q23,COUNT(Q24:Q32),0)</f>
        <v>WEIGHT</v>
      </c>
      <c r="R38" s="100">
        <f ca="1">IF(COUNT(Q24:Q32)&gt;0,OFFSET(Q23,MATCH(MAX(Q24:Q32),Q24:Q32,0),0),0)</f>
        <v>0</v>
      </c>
      <c r="S38" s="100">
        <f ca="1">IF(COUNT(Q24:Q32)&gt;0,OFFSET(R23,MATCH(MAX(Q24:Q32),Q24:Q32,0),0)+(10-OFFSET(S23,MATCH(MAX(Q24:Q32),Q24:Q32,0),0)),0)</f>
        <v>0</v>
      </c>
      <c r="T38" s="101">
        <f ca="1">IF(COUNT(Q24:Q32)&gt;0,OFFSET(R23,COUNT(Q24:Q32),0)+(10-(OFFSET(S23,COUNT(Q24:Q32),0))),0)</f>
        <v>0</v>
      </c>
    </row>
    <row r="39" spans="2:20" ht="15.75" x14ac:dyDescent="0.25"/>
    <row r="40" spans="2:20" ht="15.75" x14ac:dyDescent="0.25"/>
    <row r="41" spans="2:20" ht="80.099999999999994" customHeight="1" x14ac:dyDescent="0.25">
      <c r="B41" s="359">
        <v>2</v>
      </c>
      <c r="D41" s="391">
        <v>1</v>
      </c>
      <c r="E41" s="391"/>
      <c r="F41" s="391"/>
      <c r="G41" s="391"/>
      <c r="H41" s="391"/>
      <c r="J41" s="391">
        <v>2</v>
      </c>
      <c r="K41" s="391"/>
      <c r="L41" s="391"/>
      <c r="M41" s="391"/>
      <c r="N41" s="391"/>
      <c r="P41" s="391">
        <v>3</v>
      </c>
      <c r="Q41" s="391"/>
      <c r="R41" s="391"/>
      <c r="S41" s="391"/>
      <c r="T41" s="391"/>
    </row>
    <row r="42" spans="2:20" ht="15" customHeight="1" x14ac:dyDescent="0.25">
      <c r="B42" s="359"/>
    </row>
    <row r="43" spans="2:20" ht="80.099999999999994" customHeight="1" x14ac:dyDescent="0.25">
      <c r="B43" s="359"/>
      <c r="D43" s="376" t="str">
        <f>VLOOKUP($H$1,tblProgramSchedule,MATCH("DAY " &amp; $B41 &amp; " / EXERCISE " &amp; D41,tblProgramScheduleColumnHeaders,0),0)</f>
        <v>COMPETITION BENCH</v>
      </c>
      <c r="E43" s="377"/>
      <c r="F43" s="377"/>
      <c r="G43" s="377"/>
      <c r="H43" s="378"/>
      <c r="J43" s="376" t="str">
        <f>VLOOKUP($H$1,tblProgramSchedule,MATCH("DAY " &amp; $B41 &amp; " / EXERCISE " &amp; J41,tblProgramScheduleColumnHeaders,0),0)</f>
        <v>SUPPLEMENTAL SQUAT - METHOD 1</v>
      </c>
      <c r="K43" s="377"/>
      <c r="L43" s="377"/>
      <c r="M43" s="377"/>
      <c r="N43" s="378"/>
      <c r="P43" s="376" t="str">
        <f>VLOOKUP($H$1,tblProgramSchedule,MATCH("DAY " &amp; $B41 &amp; " / EXERCISE " &amp; P41,tblProgramScheduleColumnHeaders,0),0)</f>
        <v>SUPPLEMENTAL BENCH - METHOD 2</v>
      </c>
      <c r="Q43" s="377"/>
      <c r="R43" s="377"/>
      <c r="S43" s="377"/>
      <c r="T43" s="378"/>
    </row>
    <row r="44" spans="2:20" ht="50.1" customHeight="1" x14ac:dyDescent="0.25">
      <c r="B44" s="359"/>
      <c r="D44" s="72" t="s">
        <v>79</v>
      </c>
      <c r="E44" s="379" t="str">
        <f>VLOOKUP('WEEK 6'!$H$1,tblProgramExerciseDetails,MATCH(D43 &amp; " - " &amp; D44,tblProgramExerciseDetailsColumnHeaders,0),0)</f>
        <v>Bench with 1-Sec Pause</v>
      </c>
      <c r="F44" s="380"/>
      <c r="G44" s="380"/>
      <c r="H44" s="381"/>
      <c r="J44" s="72" t="s">
        <v>79</v>
      </c>
      <c r="K44" s="379" t="str">
        <f>VLOOKUP('WEEK 6'!$H$1,tblProgramExerciseDetails,MATCH(J43 &amp; " - " &amp; J44,tblProgramExerciseDetailsColumnHeaders,0),0)</f>
        <v>Stiff-legged deadlifts</v>
      </c>
      <c r="L44" s="380"/>
      <c r="M44" s="380"/>
      <c r="N44" s="381"/>
      <c r="P44" s="72" t="s">
        <v>79</v>
      </c>
      <c r="Q44" s="379" t="str">
        <f>VLOOKUP('WEEK 6'!$H$1,tblProgramExerciseDetails,MATCH(P43 &amp; " - " &amp; P44,tblProgramExerciseDetailsColumnHeaders,0),0)</f>
        <v>DB Incline-Bench Press or Close-Grip Bench Press with Barbell</v>
      </c>
      <c r="R44" s="380"/>
      <c r="S44" s="380"/>
      <c r="T44" s="381"/>
    </row>
    <row r="45" spans="2:20" ht="50.1" customHeight="1" x14ac:dyDescent="0.25">
      <c r="B45" s="359"/>
      <c r="D45" s="73" t="s">
        <v>78</v>
      </c>
      <c r="E45" s="382" t="str">
        <f>VLOOKUP('WEEK 6'!$H$1,tblProgramExerciseDetails,MATCH(D43 &amp; " - " &amp; D45,tblProgramExerciseDetailsColumnHeaders,0),0)</f>
        <v>Max 4 Min for Sets at RPE Over 7</v>
      </c>
      <c r="F45" s="383"/>
      <c r="G45" s="383"/>
      <c r="H45" s="384"/>
      <c r="J45" s="73" t="s">
        <v>78</v>
      </c>
      <c r="K45" s="382" t="str">
        <f>VLOOKUP('WEEK 6'!$H$1,tblProgramExerciseDetails,MATCH(J43 &amp; " - " &amp; J45,tblProgramExerciseDetailsColumnHeaders,0),0)</f>
        <v>Max 3-5 min for sets at RPE over 7</v>
      </c>
      <c r="L45" s="383"/>
      <c r="M45" s="383"/>
      <c r="N45" s="384"/>
      <c r="P45" s="73" t="s">
        <v>78</v>
      </c>
      <c r="Q45" s="382" t="str">
        <f>VLOOKUP('WEEK 6'!$H$1,tblProgramExerciseDetails,MATCH(P43 &amp; " - " &amp; P45,tblProgramExerciseDetailsColumnHeaders,0),0)</f>
        <v>See Myorep description</v>
      </c>
      <c r="R45" s="383"/>
      <c r="S45" s="383"/>
      <c r="T45" s="384"/>
    </row>
    <row r="46" spans="2:20" ht="80.099999999999994" customHeight="1" x14ac:dyDescent="0.25">
      <c r="B46" s="359"/>
      <c r="D46" s="74" t="s">
        <v>77</v>
      </c>
      <c r="E46" s="385" t="str">
        <f>VLOOKUP('WEEK 6'!$H$1,tblProgramExerciseDetails,MATCH(D43 &amp; " - " &amp; D46,tblProgramExerciseDetailsColumnHeaders,0),0)</f>
        <v>• 1 Reps @ 8 RPE (90-93%)
• 6 Reps @ 8 RPE (75-80%) x 3 Sets</v>
      </c>
      <c r="F46" s="386"/>
      <c r="G46" s="386"/>
      <c r="H46" s="387"/>
      <c r="J46" s="74" t="s">
        <v>77</v>
      </c>
      <c r="K46" s="385" t="str">
        <f>VLOOKUP('WEEK 6'!$H$1,tblProgramExerciseDetails,MATCH(J43 &amp; " - " &amp; J46,tblProgramExerciseDetailsColumnHeaders,0),0)</f>
        <v>• 8 Reps @ 6 RPE (68%)
• 8 Reps @ 7 RPE (73%)
• 8 Reps @ 8 RPE (78%) x 4 Sets</v>
      </c>
      <c r="L46" s="386"/>
      <c r="M46" s="386"/>
      <c r="N46" s="387"/>
      <c r="P46" s="74" t="s">
        <v>77</v>
      </c>
      <c r="Q46" s="385" t="str">
        <f>VLOOKUP('WEEK 6'!$H$1,tblProgramExerciseDetails,MATCH(P43 &amp; " - " &amp; P46,tblProgramExerciseDetailsColumnHeaders,0),0)</f>
        <v>• 12-15 Reps @ 8 RPE 
• 3-5 Reps</v>
      </c>
      <c r="R46" s="386"/>
      <c r="S46" s="386"/>
      <c r="T46" s="387"/>
    </row>
    <row r="47" spans="2:20" ht="60" customHeight="1" x14ac:dyDescent="0.25">
      <c r="B47" s="359"/>
      <c r="D47" s="75" t="s">
        <v>58</v>
      </c>
      <c r="E47" s="75" t="s">
        <v>60</v>
      </c>
      <c r="F47" s="75" t="s">
        <v>59</v>
      </c>
      <c r="G47" s="75" t="s">
        <v>61</v>
      </c>
      <c r="H47" s="75" t="s">
        <v>87</v>
      </c>
      <c r="J47" s="75" t="s">
        <v>58</v>
      </c>
      <c r="K47" s="75" t="s">
        <v>60</v>
      </c>
      <c r="L47" s="75" t="s">
        <v>59</v>
      </c>
      <c r="M47" s="75" t="s">
        <v>61</v>
      </c>
      <c r="N47" s="75" t="s">
        <v>87</v>
      </c>
      <c r="P47" s="75" t="s">
        <v>58</v>
      </c>
      <c r="Q47" s="75" t="s">
        <v>60</v>
      </c>
      <c r="R47" s="75" t="s">
        <v>59</v>
      </c>
      <c r="S47" s="75" t="s">
        <v>61</v>
      </c>
      <c r="T47" s="75" t="s">
        <v>87</v>
      </c>
    </row>
    <row r="48" spans="2:20" ht="39.950000000000003" customHeight="1" x14ac:dyDescent="0.25">
      <c r="B48" s="359"/>
      <c r="D48" s="76" t="s">
        <v>62</v>
      </c>
      <c r="E48" s="77"/>
      <c r="F48" s="78"/>
      <c r="G48" s="79"/>
      <c r="H48" s="80" t="str">
        <f>IF(ISNUMBER(E48),E48/E$57,"")</f>
        <v/>
      </c>
      <c r="J48" s="76" t="s">
        <v>62</v>
      </c>
      <c r="K48" s="77"/>
      <c r="L48" s="78"/>
      <c r="M48" s="79"/>
      <c r="N48" s="80" t="str">
        <f>IF(ISNUMBER(K48),K48/K$57,"")</f>
        <v/>
      </c>
      <c r="P48" s="76" t="s">
        <v>62</v>
      </c>
      <c r="Q48" s="77"/>
      <c r="R48" s="78"/>
      <c r="S48" s="79"/>
      <c r="T48" s="80" t="str">
        <f>IF(ISNUMBER(Q48),Q48/Q$57,"")</f>
        <v/>
      </c>
    </row>
    <row r="49" spans="2:20" ht="39.950000000000003" customHeight="1" x14ac:dyDescent="0.25">
      <c r="B49" s="359"/>
      <c r="D49" s="81" t="s">
        <v>63</v>
      </c>
      <c r="E49" s="82"/>
      <c r="F49" s="83"/>
      <c r="G49" s="84"/>
      <c r="H49" s="85" t="str">
        <f t="shared" ref="H49:H56" si="5">IF(ISNUMBER(E49),E49/E$57,"")</f>
        <v/>
      </c>
      <c r="J49" s="81" t="s">
        <v>63</v>
      </c>
      <c r="K49" s="82"/>
      <c r="L49" s="83"/>
      <c r="M49" s="84"/>
      <c r="N49" s="85" t="str">
        <f t="shared" ref="N49:N56" si="6">IF(ISNUMBER(K49),K49/K$57,"")</f>
        <v/>
      </c>
      <c r="P49" s="81" t="s">
        <v>63</v>
      </c>
      <c r="Q49" s="82"/>
      <c r="R49" s="83"/>
      <c r="S49" s="84"/>
      <c r="T49" s="85" t="str">
        <f t="shared" ref="T49:T56" si="7">IF(ISNUMBER(Q49),Q49/Q$57,"")</f>
        <v/>
      </c>
    </row>
    <row r="50" spans="2:20" ht="39.950000000000003" customHeight="1" x14ac:dyDescent="0.25">
      <c r="B50" s="359"/>
      <c r="D50" s="81" t="s">
        <v>64</v>
      </c>
      <c r="E50" s="86"/>
      <c r="F50" s="87"/>
      <c r="G50" s="88"/>
      <c r="H50" s="89" t="str">
        <f t="shared" si="5"/>
        <v/>
      </c>
      <c r="J50" s="81" t="s">
        <v>64</v>
      </c>
      <c r="K50" s="86"/>
      <c r="L50" s="87"/>
      <c r="M50" s="88"/>
      <c r="N50" s="89" t="str">
        <f t="shared" si="6"/>
        <v/>
      </c>
      <c r="P50" s="81" t="s">
        <v>64</v>
      </c>
      <c r="Q50" s="86"/>
      <c r="R50" s="87"/>
      <c r="S50" s="88"/>
      <c r="T50" s="89" t="str">
        <f t="shared" si="7"/>
        <v/>
      </c>
    </row>
    <row r="51" spans="2:20" ht="39.950000000000003" customHeight="1" x14ac:dyDescent="0.25">
      <c r="B51" s="359"/>
      <c r="D51" s="81" t="s">
        <v>65</v>
      </c>
      <c r="E51" s="82"/>
      <c r="F51" s="83"/>
      <c r="G51" s="84"/>
      <c r="H51" s="85" t="str">
        <f t="shared" si="5"/>
        <v/>
      </c>
      <c r="J51" s="81" t="s">
        <v>65</v>
      </c>
      <c r="K51" s="82"/>
      <c r="L51" s="83"/>
      <c r="M51" s="84"/>
      <c r="N51" s="85" t="str">
        <f t="shared" si="6"/>
        <v/>
      </c>
      <c r="P51" s="81" t="s">
        <v>65</v>
      </c>
      <c r="Q51" s="82"/>
      <c r="R51" s="83"/>
      <c r="S51" s="84"/>
      <c r="T51" s="85" t="str">
        <f t="shared" si="7"/>
        <v/>
      </c>
    </row>
    <row r="52" spans="2:20" ht="39.950000000000003" customHeight="1" x14ac:dyDescent="0.25">
      <c r="B52" s="359"/>
      <c r="D52" s="81" t="s">
        <v>66</v>
      </c>
      <c r="E52" s="86"/>
      <c r="F52" s="87"/>
      <c r="G52" s="88"/>
      <c r="H52" s="89" t="str">
        <f t="shared" si="5"/>
        <v/>
      </c>
      <c r="J52" s="81" t="s">
        <v>66</v>
      </c>
      <c r="K52" s="86"/>
      <c r="L52" s="87"/>
      <c r="M52" s="88"/>
      <c r="N52" s="89" t="str">
        <f t="shared" si="6"/>
        <v/>
      </c>
      <c r="P52" s="81" t="s">
        <v>66</v>
      </c>
      <c r="Q52" s="86"/>
      <c r="R52" s="87"/>
      <c r="S52" s="88"/>
      <c r="T52" s="89" t="str">
        <f t="shared" si="7"/>
        <v/>
      </c>
    </row>
    <row r="53" spans="2:20" ht="39.950000000000003" customHeight="1" x14ac:dyDescent="0.25">
      <c r="B53" s="359"/>
      <c r="D53" s="81" t="s">
        <v>67</v>
      </c>
      <c r="E53" s="82"/>
      <c r="F53" s="83"/>
      <c r="G53" s="84"/>
      <c r="H53" s="85" t="str">
        <f t="shared" si="5"/>
        <v/>
      </c>
      <c r="J53" s="81" t="s">
        <v>67</v>
      </c>
      <c r="K53" s="82"/>
      <c r="L53" s="83"/>
      <c r="M53" s="84"/>
      <c r="N53" s="85" t="str">
        <f t="shared" si="6"/>
        <v/>
      </c>
      <c r="P53" s="81" t="s">
        <v>67</v>
      </c>
      <c r="Q53" s="82"/>
      <c r="R53" s="83"/>
      <c r="S53" s="84"/>
      <c r="T53" s="85" t="str">
        <f t="shared" si="7"/>
        <v/>
      </c>
    </row>
    <row r="54" spans="2:20" ht="39.950000000000003" customHeight="1" x14ac:dyDescent="0.25">
      <c r="B54" s="359"/>
      <c r="D54" s="81" t="s">
        <v>68</v>
      </c>
      <c r="E54" s="86"/>
      <c r="F54" s="87"/>
      <c r="G54" s="88"/>
      <c r="H54" s="89" t="str">
        <f t="shared" si="5"/>
        <v/>
      </c>
      <c r="J54" s="81" t="s">
        <v>68</v>
      </c>
      <c r="K54" s="86"/>
      <c r="L54" s="87"/>
      <c r="M54" s="88"/>
      <c r="N54" s="89" t="str">
        <f t="shared" si="6"/>
        <v/>
      </c>
      <c r="P54" s="81" t="s">
        <v>68</v>
      </c>
      <c r="Q54" s="86"/>
      <c r="R54" s="87"/>
      <c r="S54" s="88"/>
      <c r="T54" s="89" t="str">
        <f t="shared" si="7"/>
        <v/>
      </c>
    </row>
    <row r="55" spans="2:20" ht="39.950000000000003" customHeight="1" x14ac:dyDescent="0.25">
      <c r="B55" s="359"/>
      <c r="D55" s="81" t="s">
        <v>69</v>
      </c>
      <c r="E55" s="82"/>
      <c r="F55" s="83"/>
      <c r="G55" s="84"/>
      <c r="H55" s="85" t="str">
        <f t="shared" si="5"/>
        <v/>
      </c>
      <c r="J55" s="81" t="s">
        <v>69</v>
      </c>
      <c r="K55" s="82"/>
      <c r="L55" s="83"/>
      <c r="M55" s="84"/>
      <c r="N55" s="85" t="str">
        <f t="shared" si="6"/>
        <v/>
      </c>
      <c r="P55" s="81" t="s">
        <v>69</v>
      </c>
      <c r="Q55" s="82"/>
      <c r="R55" s="83"/>
      <c r="S55" s="84"/>
      <c r="T55" s="85" t="str">
        <f t="shared" si="7"/>
        <v/>
      </c>
    </row>
    <row r="56" spans="2:20" ht="39.950000000000003" customHeight="1" thickBot="1" x14ac:dyDescent="0.3">
      <c r="B56" s="359"/>
      <c r="D56" s="90" t="s">
        <v>70</v>
      </c>
      <c r="E56" s="91"/>
      <c r="F56" s="92"/>
      <c r="G56" s="93"/>
      <c r="H56" s="94" t="str">
        <f t="shared" si="5"/>
        <v/>
      </c>
      <c r="J56" s="90" t="s">
        <v>70</v>
      </c>
      <c r="K56" s="91"/>
      <c r="L56" s="92"/>
      <c r="M56" s="93"/>
      <c r="N56" s="94" t="str">
        <f t="shared" si="6"/>
        <v/>
      </c>
      <c r="P56" s="90" t="s">
        <v>70</v>
      </c>
      <c r="Q56" s="91"/>
      <c r="R56" s="92"/>
      <c r="S56" s="93"/>
      <c r="T56" s="94" t="str">
        <f t="shared" si="7"/>
        <v/>
      </c>
    </row>
    <row r="57" spans="2:20" ht="60" customHeight="1" thickTop="1" x14ac:dyDescent="0.25">
      <c r="B57" s="359"/>
      <c r="D57" s="95" t="s">
        <v>88</v>
      </c>
      <c r="E57" s="360">
        <f ca="1">ROUNDUP(F62/(VLOOKUP(1,tblRPECoefficientWithoutColumnHeaders,2,0)*G62^2+VLOOKUP(2,tblRPECoefficientWithoutColumnHeaders,2,0)*G62+VLOOKUP(3,tblRPECoefficientWithoutColumnHeaders,2,0)),0)</f>
        <v>0</v>
      </c>
      <c r="F57" s="361"/>
      <c r="G57" s="361"/>
      <c r="H57" s="362"/>
      <c r="J57" s="95" t="s">
        <v>88</v>
      </c>
      <c r="K57" s="360">
        <f ca="1">ROUNDUP(L62/(VLOOKUP(1,tblRPECoefficientWithoutColumnHeaders,2,0)*M62^2+VLOOKUP(2,tblRPECoefficientWithoutColumnHeaders,2,0)*M62+VLOOKUP(3,tblRPECoefficientWithoutColumnHeaders,2,0)),0)</f>
        <v>0</v>
      </c>
      <c r="L57" s="361"/>
      <c r="M57" s="361"/>
      <c r="N57" s="362"/>
      <c r="P57" s="95" t="s">
        <v>88</v>
      </c>
      <c r="Q57" s="360">
        <f ca="1">ROUNDUP(R62/(VLOOKUP(1,tblRPECoefficientWithoutColumnHeaders,2,0)*S62^2+VLOOKUP(2,tblRPECoefficientWithoutColumnHeaders,2,0)*S62+VLOOKUP(3,tblRPECoefficientWithoutColumnHeaders,2,0)),0)</f>
        <v>0</v>
      </c>
      <c r="R57" s="361"/>
      <c r="S57" s="361"/>
      <c r="T57" s="362"/>
    </row>
    <row r="58" spans="2:20" ht="60" customHeight="1" x14ac:dyDescent="0.25">
      <c r="B58" s="359"/>
      <c r="D58" s="96" t="s">
        <v>89</v>
      </c>
      <c r="E58" s="363">
        <f ca="1">IF(ISNUMBER(E62),ROUNDUP((1-(E62/(VLOOKUP(1,tblRPECoefficientWithoutColumnHeaders,2,0)*H62^2+VLOOKUP(2,tblRPECoefficientWithoutColumnHeaders,2,0)*H62+VLOOKUP(3,tblRPECoefficientWithoutColumnHeaders,2,0)))/E57)*100,1),0)</f>
        <v>0</v>
      </c>
      <c r="F58" s="364"/>
      <c r="G58" s="364"/>
      <c r="H58" s="365"/>
      <c r="J58" s="96" t="s">
        <v>89</v>
      </c>
      <c r="K58" s="363">
        <f ca="1">IF(ISNUMBER(K62),ROUNDUP((1-(K62/(VLOOKUP(1,tblRPECoefficientWithoutColumnHeaders,2,0)*N62^2+VLOOKUP(2,tblRPECoefficientWithoutColumnHeaders,2,0)*N62+VLOOKUP(3,tblRPECoefficientWithoutColumnHeaders,2,0)))/K57)*100,1),0)</f>
        <v>0</v>
      </c>
      <c r="L58" s="364"/>
      <c r="M58" s="364"/>
      <c r="N58" s="365"/>
      <c r="P58" s="96" t="s">
        <v>89</v>
      </c>
      <c r="Q58" s="363">
        <f ca="1">IF(ISNUMBER(Q62),ROUNDUP((1-(Q62/(VLOOKUP(1,tblRPECoefficientWithoutColumnHeaders,2,0)*T62^2+VLOOKUP(2,tblRPECoefficientWithoutColumnHeaders,2,0)*T62+VLOOKUP(3,tblRPECoefficientWithoutColumnHeaders,2,0)))/Q57)*100,1),0)</f>
        <v>0</v>
      </c>
      <c r="R58" s="364"/>
      <c r="S58" s="364"/>
      <c r="T58" s="365"/>
    </row>
    <row r="59" spans="2:20" ht="60" customHeight="1" x14ac:dyDescent="0.25">
      <c r="B59" s="359"/>
      <c r="D59" s="96" t="s">
        <v>90</v>
      </c>
      <c r="E59" s="363">
        <f>IF(COUNT(H48:H56)&gt;0,AVERAGEIF(H48:H56,"&gt;0"),0)</f>
        <v>0</v>
      </c>
      <c r="F59" s="364"/>
      <c r="G59" s="364"/>
      <c r="H59" s="365"/>
      <c r="J59" s="96" t="s">
        <v>90</v>
      </c>
      <c r="K59" s="363">
        <f>IF(COUNT(N48:N56)&gt;0,AVERAGEIF(N48:N56,"&gt;0"),0)</f>
        <v>0</v>
      </c>
      <c r="L59" s="364"/>
      <c r="M59" s="364"/>
      <c r="N59" s="365"/>
      <c r="P59" s="96" t="s">
        <v>90</v>
      </c>
      <c r="Q59" s="363">
        <f>IF(COUNT(T48:T56)&gt;0,AVERAGEIF(T48:T56,"&gt;0"),0)</f>
        <v>0</v>
      </c>
      <c r="R59" s="364"/>
      <c r="S59" s="364"/>
      <c r="T59" s="365"/>
    </row>
    <row r="60" spans="2:20" ht="60" customHeight="1" x14ac:dyDescent="0.25">
      <c r="B60" s="359"/>
      <c r="D60" s="96" t="s">
        <v>59</v>
      </c>
      <c r="E60" s="366">
        <f>SUM(F48:F56)</f>
        <v>0</v>
      </c>
      <c r="F60" s="367"/>
      <c r="G60" s="367"/>
      <c r="H60" s="368"/>
      <c r="J60" s="96" t="s">
        <v>59</v>
      </c>
      <c r="K60" s="366">
        <f>SUM(L48:L56)</f>
        <v>0</v>
      </c>
      <c r="L60" s="367"/>
      <c r="M60" s="367"/>
      <c r="N60" s="368"/>
      <c r="P60" s="96" t="s">
        <v>59</v>
      </c>
      <c r="Q60" s="366">
        <f>SUM(R48:R56)</f>
        <v>0</v>
      </c>
      <c r="R60" s="367"/>
      <c r="S60" s="367"/>
      <c r="T60" s="368"/>
    </row>
    <row r="61" spans="2:20" ht="60" customHeight="1" x14ac:dyDescent="0.25">
      <c r="B61" s="359"/>
      <c r="D61" s="97" t="s">
        <v>60</v>
      </c>
      <c r="E61" s="369">
        <f>SUM(PRODUCT(E48:F48),PRODUCT(E49:F49),PRODUCT(E50:F50),PRODUCT(E51:F51),PRODUCT(E52:F52),PRODUCT(E53:F53),PRODUCT(E54:F54),PRODUCT(E55:F55),PRODUCT(E56:F56))</f>
        <v>0</v>
      </c>
      <c r="F61" s="370"/>
      <c r="G61" s="370"/>
      <c r="H61" s="371"/>
      <c r="J61" s="97" t="s">
        <v>60</v>
      </c>
      <c r="K61" s="369">
        <f>SUM(PRODUCT(K48:L48),PRODUCT(K49:L49),PRODUCT(K50:L50),PRODUCT(K51:L51),PRODUCT(K52:L52),PRODUCT(K53:L53),PRODUCT(K54:L54),PRODUCT(K55:L55),PRODUCT(K56:L56))</f>
        <v>0</v>
      </c>
      <c r="L61" s="370"/>
      <c r="M61" s="370"/>
      <c r="N61" s="371"/>
      <c r="P61" s="97" t="s">
        <v>60</v>
      </c>
      <c r="Q61" s="369">
        <f>SUM(PRODUCT(Q48:R48),PRODUCT(Q49:R49),PRODUCT(Q50:R50),PRODUCT(Q51:R51),PRODUCT(Q52:R52),PRODUCT(Q53:R53),PRODUCT(Q54:R54),PRODUCT(Q55:R55),PRODUCT(Q56:R56))</f>
        <v>0</v>
      </c>
      <c r="R61" s="370"/>
      <c r="S61" s="370"/>
      <c r="T61" s="371"/>
    </row>
    <row r="62" spans="2:20" ht="39.950000000000003" customHeight="1" x14ac:dyDescent="0.25">
      <c r="B62" s="359"/>
      <c r="D62" s="98"/>
      <c r="E62" s="99" t="str">
        <f ca="1">OFFSET(E47,COUNT(E48:E56),0)</f>
        <v>WEIGHT</v>
      </c>
      <c r="F62" s="100">
        <f ca="1">IF(COUNT(E48:E56)&gt;0,OFFSET(E47,MATCH(MAX(E48:E56),E48:E56,0),0),0)</f>
        <v>0</v>
      </c>
      <c r="G62" s="100">
        <f ca="1">IF(COUNT(E48:E56)&gt;0,OFFSET(F47,MATCH(MAX(E48:E56),E48:E56,0),0)+(10-OFFSET(G47,MATCH(MAX(E48:E56),E48:E56,0),0)),0)</f>
        <v>0</v>
      </c>
      <c r="H62" s="101">
        <f ca="1">IF(COUNT(E48:E56)&gt;0,OFFSET(F47,COUNT(E48:E56),0)+(10-(OFFSET(G47,COUNT(E48:E56),0))),0)</f>
        <v>0</v>
      </c>
      <c r="J62" s="98"/>
      <c r="K62" s="99" t="str">
        <f ca="1">OFFSET(K47,COUNT(K48:K56),0)</f>
        <v>WEIGHT</v>
      </c>
      <c r="L62" s="100">
        <f ca="1">IF(COUNT(K48:K56)&gt;0,OFFSET(K47,MATCH(MAX(K48:K56),K48:K56,0),0),0)</f>
        <v>0</v>
      </c>
      <c r="M62" s="100">
        <f ca="1">IF(COUNT(K48:K56)&gt;0,OFFSET(L47,MATCH(MAX(K48:K56),K48:K56,0),0)+(10-OFFSET(M47,MATCH(MAX(K48:K56),K48:K56,0),0)),0)</f>
        <v>0</v>
      </c>
      <c r="N62" s="101">
        <f ca="1">IF(COUNT(K48:K56)&gt;0,OFFSET(L47,COUNT(K48:K56),0)+(10-(OFFSET(M47,COUNT(K48:K56),0))),0)</f>
        <v>0</v>
      </c>
      <c r="P62" s="98"/>
      <c r="Q62" s="99" t="str">
        <f ca="1">OFFSET(Q47,COUNT(Q48:Q56),0)</f>
        <v>WEIGHT</v>
      </c>
      <c r="R62" s="100">
        <f ca="1">IF(COUNT(Q48:Q56)&gt;0,OFFSET(Q47,MATCH(MAX(Q48:Q56),Q48:Q56,0),0),0)</f>
        <v>0</v>
      </c>
      <c r="S62" s="100">
        <f ca="1">IF(COUNT(Q48:Q56)&gt;0,OFFSET(R47,MATCH(MAX(Q48:Q56),Q48:Q56,0),0)+(10-OFFSET(S47,MATCH(MAX(Q48:Q56),Q48:Q56,0),0)),0)</f>
        <v>0</v>
      </c>
      <c r="T62" s="101">
        <f ca="1">IF(COUNT(Q48:Q56)&gt;0,OFFSET(R47,COUNT(Q48:Q56),0)+(10-(OFFSET(S47,COUNT(Q48:Q56),0))),0)</f>
        <v>0</v>
      </c>
    </row>
    <row r="63" spans="2:20" ht="15.75" x14ac:dyDescent="0.25"/>
    <row r="64" spans="2:20" ht="15.75" x14ac:dyDescent="0.25"/>
    <row r="65" spans="2:20" ht="80.099999999999994" customHeight="1" x14ac:dyDescent="0.25">
      <c r="B65" s="359">
        <v>3</v>
      </c>
      <c r="D65" s="391">
        <v>1</v>
      </c>
      <c r="E65" s="391"/>
      <c r="F65" s="391"/>
      <c r="G65" s="391"/>
      <c r="H65" s="391"/>
      <c r="J65" s="391">
        <v>2</v>
      </c>
      <c r="K65" s="391"/>
      <c r="L65" s="391"/>
      <c r="M65" s="391"/>
      <c r="N65" s="391"/>
      <c r="P65" s="391">
        <v>3</v>
      </c>
      <c r="Q65" s="391"/>
      <c r="R65" s="391"/>
      <c r="S65" s="391"/>
      <c r="T65" s="391"/>
    </row>
    <row r="66" spans="2:20" ht="15" customHeight="1" x14ac:dyDescent="0.25">
      <c r="B66" s="359"/>
    </row>
    <row r="67" spans="2:20" ht="80.099999999999994" customHeight="1" x14ac:dyDescent="0.25">
      <c r="B67" s="359"/>
      <c r="D67" s="376" t="str">
        <f>VLOOKUP($H$1,tblProgramSchedule,MATCH("DAY " &amp; $B65 &amp; " / EXERCISE " &amp; D65,tblProgramScheduleColumnHeaders,0),0)</f>
        <v>COMPETITION DEAD LIFT</v>
      </c>
      <c r="E67" s="377"/>
      <c r="F67" s="377"/>
      <c r="G67" s="377"/>
      <c r="H67" s="378"/>
      <c r="J67" s="376" t="str">
        <f>VLOOKUP($H$1,tblProgramSchedule,MATCH("DAY " &amp; $B65 &amp; " / EXERCISE " &amp; J65,tblProgramScheduleColumnHeaders,0),0)</f>
        <v>SUPPLEMENTAL BENCH - METHOD 1</v>
      </c>
      <c r="K67" s="377"/>
      <c r="L67" s="377"/>
      <c r="M67" s="377"/>
      <c r="N67" s="378"/>
      <c r="P67" s="376" t="str">
        <f>VLOOKUP($H$1,tblProgramSchedule,MATCH("DAY " &amp; $B65 &amp; " / EXERCISE " &amp; P65,tblProgramScheduleColumnHeaders,0),0)</f>
        <v>SUPPLEMENTAL SQUAT - METHOD 2</v>
      </c>
      <c r="Q67" s="377"/>
      <c r="R67" s="377"/>
      <c r="S67" s="377"/>
      <c r="T67" s="378"/>
    </row>
    <row r="68" spans="2:20" ht="50.1" customHeight="1" x14ac:dyDescent="0.25">
      <c r="B68" s="359"/>
      <c r="D68" s="72" t="s">
        <v>79</v>
      </c>
      <c r="E68" s="379" t="str">
        <f>VLOOKUP('WEEK 6'!$H$1,tblProgramExerciseDetails,MATCH(D67 &amp; " - " &amp; D68,tblProgramExerciseDetailsColumnHeaders,0),0)</f>
        <v>Deadlift with belt</v>
      </c>
      <c r="F68" s="380"/>
      <c r="G68" s="380"/>
      <c r="H68" s="381"/>
      <c r="J68" s="72" t="s">
        <v>79</v>
      </c>
      <c r="K68" s="379" t="str">
        <f>VLOOKUP('WEEK 6'!$H$1,tblProgramExerciseDetails,MATCH(J67 &amp; " - " &amp; J68,tblProgramExerciseDetailsColumnHeaders,0),0)</f>
        <v>Incline bench, touch &amp; go</v>
      </c>
      <c r="L68" s="380"/>
      <c r="M68" s="380"/>
      <c r="N68" s="381"/>
      <c r="P68" s="72" t="s">
        <v>79</v>
      </c>
      <c r="Q68" s="379" t="str">
        <f>VLOOKUP('WEEK 6'!$H$1,tblProgramExerciseDetails,MATCH(P67 &amp; " - " &amp; P68,tblProgramExerciseDetailsColumnHeaders,0),0)</f>
        <v>DB Incline-Bench Press or Close-Grip Bench Press with Barbell</v>
      </c>
      <c r="R68" s="380"/>
      <c r="S68" s="380"/>
      <c r="T68" s="381"/>
    </row>
    <row r="69" spans="2:20" ht="50.1" customHeight="1" x14ac:dyDescent="0.25">
      <c r="B69" s="359"/>
      <c r="D69" s="73" t="s">
        <v>78</v>
      </c>
      <c r="E69" s="382" t="str">
        <f>VLOOKUP('WEEK 6'!$H$1,tblProgramExerciseDetails,MATCH(D67 &amp; " - " &amp; D69,tblProgramExerciseDetailsColumnHeaders,0),0)</f>
        <v>Max 4 min for sets at RPE over 7</v>
      </c>
      <c r="F69" s="383"/>
      <c r="G69" s="383"/>
      <c r="H69" s="384"/>
      <c r="J69" s="73" t="s">
        <v>78</v>
      </c>
      <c r="K69" s="382" t="str">
        <f>VLOOKUP('WEEK 6'!$H$1,tblProgramExerciseDetails,MATCH(J67 &amp; " - " &amp; J69,tblProgramExerciseDetailsColumnHeaders,0),0)</f>
        <v>Max 3-5 min for sets at RPE over 7</v>
      </c>
      <c r="L69" s="383"/>
      <c r="M69" s="383"/>
      <c r="N69" s="384"/>
      <c r="P69" s="73" t="s">
        <v>78</v>
      </c>
      <c r="Q69" s="382" t="str">
        <f>VLOOKUP('WEEK 6'!$H$1,tblProgramExerciseDetails,MATCH(P67 &amp; " - " &amp; P69,tblProgramExerciseDetailsColumnHeaders,0),0)</f>
        <v>See Myorep description</v>
      </c>
      <c r="R69" s="383"/>
      <c r="S69" s="383"/>
      <c r="T69" s="384"/>
    </row>
    <row r="70" spans="2:20" ht="80.099999999999994" customHeight="1" x14ac:dyDescent="0.25">
      <c r="B70" s="359"/>
      <c r="D70" s="74" t="s">
        <v>77</v>
      </c>
      <c r="E70" s="385" t="str">
        <f>VLOOKUP('WEEK 6'!$H$1,tblProgramExerciseDetails,MATCH(D67 &amp; " - " &amp; D70,tblProgramExerciseDetailsColumnHeaders,0),0)</f>
        <v>• 1 Reps @ 8 RPE (90-93%)
• 6 Reps @ 8 RPE (75-80%) x 3 Sets</v>
      </c>
      <c r="F70" s="386"/>
      <c r="G70" s="386"/>
      <c r="H70" s="387"/>
      <c r="J70" s="74" t="s">
        <v>77</v>
      </c>
      <c r="K70" s="385" t="str">
        <f>VLOOKUP('WEEK 6'!$H$1,tblProgramExerciseDetails,MATCH(J67 &amp; " - " &amp; J70,tblProgramExerciseDetailsColumnHeaders,0),0)</f>
        <v>• 8 Reps @ 6 RPE (68%)
• 8 Reps @ 7 RPE (73%)
• 8 Reps @ 8 RPE (78%) x 4 Sets</v>
      </c>
      <c r="L70" s="386"/>
      <c r="M70" s="386"/>
      <c r="N70" s="387"/>
      <c r="P70" s="74" t="s">
        <v>77</v>
      </c>
      <c r="Q70" s="385" t="str">
        <f>VLOOKUP('WEEK 6'!$H$1,tblProgramExerciseDetails,MATCH(P67 &amp; " - " &amp; P70,tblProgramExerciseDetailsColumnHeaders,0),0)</f>
        <v>• 12-15 Reps @ 8 RPE 
• 3-5 Reps</v>
      </c>
      <c r="R70" s="386"/>
      <c r="S70" s="386"/>
      <c r="T70" s="387"/>
    </row>
    <row r="71" spans="2:20" ht="60" customHeight="1" x14ac:dyDescent="0.25">
      <c r="B71" s="359"/>
      <c r="D71" s="75" t="s">
        <v>58</v>
      </c>
      <c r="E71" s="75" t="s">
        <v>60</v>
      </c>
      <c r="F71" s="75" t="s">
        <v>59</v>
      </c>
      <c r="G71" s="75" t="s">
        <v>61</v>
      </c>
      <c r="H71" s="75" t="s">
        <v>87</v>
      </c>
      <c r="J71" s="75" t="s">
        <v>58</v>
      </c>
      <c r="K71" s="75" t="s">
        <v>60</v>
      </c>
      <c r="L71" s="75" t="s">
        <v>59</v>
      </c>
      <c r="M71" s="75" t="s">
        <v>61</v>
      </c>
      <c r="N71" s="75" t="s">
        <v>87</v>
      </c>
      <c r="P71" s="75" t="s">
        <v>58</v>
      </c>
      <c r="Q71" s="75" t="s">
        <v>60</v>
      </c>
      <c r="R71" s="75" t="s">
        <v>59</v>
      </c>
      <c r="S71" s="75" t="s">
        <v>61</v>
      </c>
      <c r="T71" s="75" t="s">
        <v>87</v>
      </c>
    </row>
    <row r="72" spans="2:20" ht="39.950000000000003" customHeight="1" x14ac:dyDescent="0.25">
      <c r="B72" s="359"/>
      <c r="D72" s="76" t="s">
        <v>62</v>
      </c>
      <c r="E72" s="77"/>
      <c r="F72" s="78"/>
      <c r="G72" s="79"/>
      <c r="H72" s="80" t="str">
        <f>IF(ISNUMBER(E72),E72/E$81,"")</f>
        <v/>
      </c>
      <c r="J72" s="76" t="s">
        <v>62</v>
      </c>
      <c r="K72" s="77"/>
      <c r="L72" s="78"/>
      <c r="M72" s="79"/>
      <c r="N72" s="80" t="str">
        <f>IF(ISNUMBER(K72),K72/K$81,"")</f>
        <v/>
      </c>
      <c r="P72" s="76" t="s">
        <v>62</v>
      </c>
      <c r="Q72" s="77"/>
      <c r="R72" s="78"/>
      <c r="S72" s="79"/>
      <c r="T72" s="80" t="str">
        <f>IF(ISNUMBER(Q72),Q72/Q$81,"")</f>
        <v/>
      </c>
    </row>
    <row r="73" spans="2:20" ht="39.950000000000003" customHeight="1" x14ac:dyDescent="0.25">
      <c r="B73" s="359"/>
      <c r="D73" s="81" t="s">
        <v>63</v>
      </c>
      <c r="E73" s="82"/>
      <c r="F73" s="83"/>
      <c r="G73" s="84"/>
      <c r="H73" s="85" t="str">
        <f t="shared" ref="H73:H80" si="8">IF(ISNUMBER(E73),E73/E$81,"")</f>
        <v/>
      </c>
      <c r="J73" s="81" t="s">
        <v>63</v>
      </c>
      <c r="K73" s="82"/>
      <c r="L73" s="83"/>
      <c r="M73" s="84"/>
      <c r="N73" s="85" t="str">
        <f t="shared" ref="N73:N80" si="9">IF(ISNUMBER(K73),K73/K$81,"")</f>
        <v/>
      </c>
      <c r="P73" s="81" t="s">
        <v>63</v>
      </c>
      <c r="Q73" s="82"/>
      <c r="R73" s="83"/>
      <c r="S73" s="84"/>
      <c r="T73" s="85" t="str">
        <f t="shared" ref="T73:T80" si="10">IF(ISNUMBER(Q73),Q73/Q$81,"")</f>
        <v/>
      </c>
    </row>
    <row r="74" spans="2:20" ht="39.950000000000003" customHeight="1" x14ac:dyDescent="0.25">
      <c r="B74" s="359"/>
      <c r="D74" s="81" t="s">
        <v>64</v>
      </c>
      <c r="E74" s="86"/>
      <c r="F74" s="87"/>
      <c r="G74" s="88"/>
      <c r="H74" s="89" t="str">
        <f t="shared" si="8"/>
        <v/>
      </c>
      <c r="J74" s="81" t="s">
        <v>64</v>
      </c>
      <c r="K74" s="86"/>
      <c r="L74" s="87"/>
      <c r="M74" s="88"/>
      <c r="N74" s="89" t="str">
        <f t="shared" si="9"/>
        <v/>
      </c>
      <c r="P74" s="81" t="s">
        <v>64</v>
      </c>
      <c r="Q74" s="86"/>
      <c r="R74" s="87"/>
      <c r="S74" s="88"/>
      <c r="T74" s="89" t="str">
        <f t="shared" si="10"/>
        <v/>
      </c>
    </row>
    <row r="75" spans="2:20" ht="39.950000000000003" customHeight="1" x14ac:dyDescent="0.25">
      <c r="B75" s="359"/>
      <c r="D75" s="81" t="s">
        <v>65</v>
      </c>
      <c r="E75" s="82"/>
      <c r="F75" s="83"/>
      <c r="G75" s="84"/>
      <c r="H75" s="85" t="str">
        <f t="shared" si="8"/>
        <v/>
      </c>
      <c r="J75" s="81" t="s">
        <v>65</v>
      </c>
      <c r="K75" s="82"/>
      <c r="L75" s="83"/>
      <c r="M75" s="84"/>
      <c r="N75" s="85" t="str">
        <f t="shared" si="9"/>
        <v/>
      </c>
      <c r="P75" s="81" t="s">
        <v>65</v>
      </c>
      <c r="Q75" s="82"/>
      <c r="R75" s="83"/>
      <c r="S75" s="84"/>
      <c r="T75" s="85" t="str">
        <f t="shared" si="10"/>
        <v/>
      </c>
    </row>
    <row r="76" spans="2:20" ht="39.950000000000003" customHeight="1" x14ac:dyDescent="0.25">
      <c r="B76" s="359"/>
      <c r="D76" s="81" t="s">
        <v>66</v>
      </c>
      <c r="E76" s="86"/>
      <c r="F76" s="87"/>
      <c r="G76" s="88"/>
      <c r="H76" s="89" t="str">
        <f t="shared" si="8"/>
        <v/>
      </c>
      <c r="J76" s="81" t="s">
        <v>66</v>
      </c>
      <c r="K76" s="86"/>
      <c r="L76" s="87"/>
      <c r="M76" s="88"/>
      <c r="N76" s="89" t="str">
        <f t="shared" si="9"/>
        <v/>
      </c>
      <c r="P76" s="81" t="s">
        <v>66</v>
      </c>
      <c r="Q76" s="86"/>
      <c r="R76" s="87"/>
      <c r="S76" s="88"/>
      <c r="T76" s="89" t="str">
        <f t="shared" si="10"/>
        <v/>
      </c>
    </row>
    <row r="77" spans="2:20" ht="39.950000000000003" customHeight="1" x14ac:dyDescent="0.25">
      <c r="B77" s="359"/>
      <c r="D77" s="81" t="s">
        <v>67</v>
      </c>
      <c r="E77" s="82"/>
      <c r="F77" s="83"/>
      <c r="G77" s="84"/>
      <c r="H77" s="85" t="str">
        <f t="shared" si="8"/>
        <v/>
      </c>
      <c r="J77" s="81" t="s">
        <v>67</v>
      </c>
      <c r="K77" s="82"/>
      <c r="L77" s="83"/>
      <c r="M77" s="84"/>
      <c r="N77" s="85" t="str">
        <f t="shared" si="9"/>
        <v/>
      </c>
      <c r="P77" s="81" t="s">
        <v>67</v>
      </c>
      <c r="Q77" s="82"/>
      <c r="R77" s="83"/>
      <c r="S77" s="84"/>
      <c r="T77" s="85" t="str">
        <f t="shared" si="10"/>
        <v/>
      </c>
    </row>
    <row r="78" spans="2:20" ht="39.950000000000003" customHeight="1" x14ac:dyDescent="0.25">
      <c r="B78" s="359"/>
      <c r="D78" s="81" t="s">
        <v>68</v>
      </c>
      <c r="E78" s="86"/>
      <c r="F78" s="87"/>
      <c r="G78" s="88"/>
      <c r="H78" s="89" t="str">
        <f t="shared" si="8"/>
        <v/>
      </c>
      <c r="J78" s="81" t="s">
        <v>68</v>
      </c>
      <c r="K78" s="86"/>
      <c r="L78" s="87"/>
      <c r="M78" s="88"/>
      <c r="N78" s="89" t="str">
        <f t="shared" si="9"/>
        <v/>
      </c>
      <c r="P78" s="81" t="s">
        <v>68</v>
      </c>
      <c r="Q78" s="86"/>
      <c r="R78" s="87"/>
      <c r="S78" s="88"/>
      <c r="T78" s="89" t="str">
        <f t="shared" si="10"/>
        <v/>
      </c>
    </row>
    <row r="79" spans="2:20" ht="39.950000000000003" customHeight="1" x14ac:dyDescent="0.25">
      <c r="B79" s="359"/>
      <c r="D79" s="81" t="s">
        <v>69</v>
      </c>
      <c r="E79" s="82"/>
      <c r="F79" s="83"/>
      <c r="G79" s="84"/>
      <c r="H79" s="85" t="str">
        <f t="shared" si="8"/>
        <v/>
      </c>
      <c r="J79" s="81" t="s">
        <v>69</v>
      </c>
      <c r="K79" s="82"/>
      <c r="L79" s="83"/>
      <c r="M79" s="84"/>
      <c r="N79" s="85" t="str">
        <f t="shared" si="9"/>
        <v/>
      </c>
      <c r="P79" s="81" t="s">
        <v>69</v>
      </c>
      <c r="Q79" s="82"/>
      <c r="R79" s="83"/>
      <c r="S79" s="84"/>
      <c r="T79" s="85" t="str">
        <f t="shared" si="10"/>
        <v/>
      </c>
    </row>
    <row r="80" spans="2:20" ht="39.950000000000003" customHeight="1" thickBot="1" x14ac:dyDescent="0.3">
      <c r="B80" s="359"/>
      <c r="D80" s="90" t="s">
        <v>70</v>
      </c>
      <c r="E80" s="91"/>
      <c r="F80" s="92"/>
      <c r="G80" s="93"/>
      <c r="H80" s="94" t="str">
        <f t="shared" si="8"/>
        <v/>
      </c>
      <c r="J80" s="90" t="s">
        <v>70</v>
      </c>
      <c r="K80" s="91"/>
      <c r="L80" s="92"/>
      <c r="M80" s="93"/>
      <c r="N80" s="94" t="str">
        <f t="shared" si="9"/>
        <v/>
      </c>
      <c r="P80" s="90" t="s">
        <v>70</v>
      </c>
      <c r="Q80" s="91"/>
      <c r="R80" s="92"/>
      <c r="S80" s="93"/>
      <c r="T80" s="94" t="str">
        <f t="shared" si="10"/>
        <v/>
      </c>
    </row>
    <row r="81" spans="2:20" ht="60" customHeight="1" thickTop="1" x14ac:dyDescent="0.25">
      <c r="B81" s="359"/>
      <c r="D81" s="95" t="s">
        <v>88</v>
      </c>
      <c r="E81" s="360">
        <f ca="1">ROUNDUP(F86/(VLOOKUP(1,tblRPECoefficientWithoutColumnHeaders,2,0)*G86^2+VLOOKUP(2,tblRPECoefficientWithoutColumnHeaders,2,0)*G86+VLOOKUP(3,tblRPECoefficientWithoutColumnHeaders,2,0)),0)</f>
        <v>0</v>
      </c>
      <c r="F81" s="361"/>
      <c r="G81" s="361"/>
      <c r="H81" s="362"/>
      <c r="J81" s="95" t="s">
        <v>88</v>
      </c>
      <c r="K81" s="360">
        <f ca="1">ROUNDUP(L86/(VLOOKUP(1,tblRPECoefficientWithoutColumnHeaders,2,0)*M86^2+VLOOKUP(2,tblRPECoefficientWithoutColumnHeaders,2,0)*M86+VLOOKUP(3,tblRPECoefficientWithoutColumnHeaders,2,0)),0)</f>
        <v>0</v>
      </c>
      <c r="L81" s="361"/>
      <c r="M81" s="361"/>
      <c r="N81" s="362"/>
      <c r="P81" s="95" t="s">
        <v>88</v>
      </c>
      <c r="Q81" s="360">
        <f ca="1">ROUNDUP(R86/(VLOOKUP(1,tblRPECoefficientWithoutColumnHeaders,2,0)*S86^2+VLOOKUP(2,tblRPECoefficientWithoutColumnHeaders,2,0)*S86+VLOOKUP(3,tblRPECoefficientWithoutColumnHeaders,2,0)),0)</f>
        <v>0</v>
      </c>
      <c r="R81" s="361"/>
      <c r="S81" s="361"/>
      <c r="T81" s="362"/>
    </row>
    <row r="82" spans="2:20" ht="60" customHeight="1" x14ac:dyDescent="0.25">
      <c r="B82" s="359"/>
      <c r="D82" s="96" t="s">
        <v>89</v>
      </c>
      <c r="E82" s="363">
        <f ca="1">IF(ISNUMBER(E86),ROUNDUP((1-(E86/(VLOOKUP(1,tblRPECoefficientWithoutColumnHeaders,2,0)*H86^2+VLOOKUP(2,tblRPECoefficientWithoutColumnHeaders,2,0)*H86+VLOOKUP(3,tblRPECoefficientWithoutColumnHeaders,2,0)))/E81)*100,1),0)</f>
        <v>0</v>
      </c>
      <c r="F82" s="364"/>
      <c r="G82" s="364"/>
      <c r="H82" s="365"/>
      <c r="J82" s="96" t="s">
        <v>89</v>
      </c>
      <c r="K82" s="363">
        <f ca="1">IF(ISNUMBER(K86),ROUNDUP((1-(K86/(VLOOKUP(1,tblRPECoefficientWithoutColumnHeaders,2,0)*N86^2+VLOOKUP(2,tblRPECoefficientWithoutColumnHeaders,2,0)*N86+VLOOKUP(3,tblRPECoefficientWithoutColumnHeaders,2,0)))/K81)*100,1),0)</f>
        <v>0</v>
      </c>
      <c r="L82" s="364"/>
      <c r="M82" s="364"/>
      <c r="N82" s="365"/>
      <c r="P82" s="96" t="s">
        <v>89</v>
      </c>
      <c r="Q82" s="363">
        <f ca="1">IF(ISNUMBER(Q86),ROUNDUP((1-(Q86/(VLOOKUP(1,tblRPECoefficientWithoutColumnHeaders,2,0)*T86^2+VLOOKUP(2,tblRPECoefficientWithoutColumnHeaders,2,0)*T86+VLOOKUP(3,tblRPECoefficientWithoutColumnHeaders,2,0)))/Q81)*100,1),0)</f>
        <v>0</v>
      </c>
      <c r="R82" s="364"/>
      <c r="S82" s="364"/>
      <c r="T82" s="365"/>
    </row>
    <row r="83" spans="2:20" ht="60" customHeight="1" x14ac:dyDescent="0.25">
      <c r="B83" s="359"/>
      <c r="D83" s="96" t="s">
        <v>90</v>
      </c>
      <c r="E83" s="363">
        <f>IF(COUNT(H72:H80)&gt;0,AVERAGEIF(H72:H80,"&gt;0"),0)</f>
        <v>0</v>
      </c>
      <c r="F83" s="364"/>
      <c r="G83" s="364"/>
      <c r="H83" s="365"/>
      <c r="J83" s="96" t="s">
        <v>90</v>
      </c>
      <c r="K83" s="363">
        <f>IF(COUNT(N72:N80)&gt;0,AVERAGEIF(N72:N80,"&gt;0"),0)</f>
        <v>0</v>
      </c>
      <c r="L83" s="364"/>
      <c r="M83" s="364"/>
      <c r="N83" s="365"/>
      <c r="P83" s="96" t="s">
        <v>90</v>
      </c>
      <c r="Q83" s="363">
        <f>IF(COUNT(T72:T80)&gt;0,AVERAGEIF(T72:T80,"&gt;0"),0)</f>
        <v>0</v>
      </c>
      <c r="R83" s="364"/>
      <c r="S83" s="364"/>
      <c r="T83" s="365"/>
    </row>
    <row r="84" spans="2:20" ht="60" customHeight="1" x14ac:dyDescent="0.25">
      <c r="B84" s="359"/>
      <c r="D84" s="96" t="s">
        <v>59</v>
      </c>
      <c r="E84" s="366">
        <f>SUM(F72:F80)</f>
        <v>0</v>
      </c>
      <c r="F84" s="367"/>
      <c r="G84" s="367"/>
      <c r="H84" s="368"/>
      <c r="J84" s="96" t="s">
        <v>59</v>
      </c>
      <c r="K84" s="366">
        <f>SUM(L72:L80)</f>
        <v>0</v>
      </c>
      <c r="L84" s="367"/>
      <c r="M84" s="367"/>
      <c r="N84" s="368"/>
      <c r="P84" s="96" t="s">
        <v>59</v>
      </c>
      <c r="Q84" s="366">
        <f>SUM(R72:R80)</f>
        <v>0</v>
      </c>
      <c r="R84" s="367"/>
      <c r="S84" s="367"/>
      <c r="T84" s="368"/>
    </row>
    <row r="85" spans="2:20" ht="60" customHeight="1" x14ac:dyDescent="0.25">
      <c r="B85" s="359"/>
      <c r="D85" s="97" t="s">
        <v>60</v>
      </c>
      <c r="E85" s="369">
        <f>SUM(PRODUCT(E72:F72),PRODUCT(E73:F73),PRODUCT(E74:F74),PRODUCT(E75:F75),PRODUCT(E76:F76),PRODUCT(E77:F77),PRODUCT(E78:F78),PRODUCT(E79:F79),PRODUCT(E80:F80))</f>
        <v>0</v>
      </c>
      <c r="F85" s="370"/>
      <c r="G85" s="370"/>
      <c r="H85" s="371"/>
      <c r="J85" s="97" t="s">
        <v>60</v>
      </c>
      <c r="K85" s="369">
        <f>SUM(PRODUCT(K72:L72),PRODUCT(K73:L73),PRODUCT(K74:L74),PRODUCT(K75:L75),PRODUCT(K76:L76),PRODUCT(K77:L77),PRODUCT(K78:L78),PRODUCT(K79:L79),PRODUCT(K80:L80))</f>
        <v>0</v>
      </c>
      <c r="L85" s="370"/>
      <c r="M85" s="370"/>
      <c r="N85" s="371"/>
      <c r="P85" s="97" t="s">
        <v>60</v>
      </c>
      <c r="Q85" s="369">
        <f>SUM(PRODUCT(Q72:R72),PRODUCT(Q73:R73),PRODUCT(Q74:R74),PRODUCT(Q75:R75),PRODUCT(Q76:R76),PRODUCT(Q77:R77),PRODUCT(Q78:R78),PRODUCT(Q79:R79),PRODUCT(Q80:R80))</f>
        <v>0</v>
      </c>
      <c r="R85" s="370"/>
      <c r="S85" s="370"/>
      <c r="T85" s="371"/>
    </row>
    <row r="86" spans="2:20" ht="39.950000000000003" customHeight="1" x14ac:dyDescent="0.25">
      <c r="B86" s="359"/>
      <c r="D86" s="98"/>
      <c r="E86" s="99" t="str">
        <f ca="1">OFFSET(E71,COUNT(E72:E80),0)</f>
        <v>WEIGHT</v>
      </c>
      <c r="F86" s="100">
        <f ca="1">IF(COUNT(E72:E80)&gt;0,OFFSET(E71,MATCH(MAX(E72:E80),E72:E80,0),0),0)</f>
        <v>0</v>
      </c>
      <c r="G86" s="100">
        <f ca="1">IF(COUNT(E72:E80)&gt;0,OFFSET(F71,MATCH(MAX(E72:E80),E72:E80,0),0)+(10-OFFSET(G71,MATCH(MAX(E72:E80),E72:E80,0),0)),0)</f>
        <v>0</v>
      </c>
      <c r="H86" s="101">
        <f ca="1">IF(COUNT(E72:E80)&gt;0,OFFSET(F71,COUNT(E72:E80),0)+(10-(OFFSET(G71,COUNT(E72:E80),0))),0)</f>
        <v>0</v>
      </c>
      <c r="J86" s="98"/>
      <c r="K86" s="99" t="str">
        <f ca="1">OFFSET(K71,COUNT(K72:K80),0)</f>
        <v>WEIGHT</v>
      </c>
      <c r="L86" s="100">
        <f ca="1">IF(COUNT(K72:K80)&gt;0,OFFSET(K71,MATCH(MAX(K72:K80),K72:K80,0),0),0)</f>
        <v>0</v>
      </c>
      <c r="M86" s="100">
        <f ca="1">IF(COUNT(K72:K80)&gt;0,OFFSET(L71,MATCH(MAX(K72:K80),K72:K80,0),0)+(10-OFFSET(M71,MATCH(MAX(K72:K80),K72:K80,0),0)),0)</f>
        <v>0</v>
      </c>
      <c r="N86" s="101">
        <f ca="1">IF(COUNT(K72:K80)&gt;0,OFFSET(L71,COUNT(K72:K80),0)+(10-(OFFSET(M71,COUNT(K72:K80),0))),0)</f>
        <v>0</v>
      </c>
      <c r="P86" s="98"/>
      <c r="Q86" s="99" t="str">
        <f ca="1">OFFSET(Q71,COUNT(Q72:Q80),0)</f>
        <v>WEIGHT</v>
      </c>
      <c r="R86" s="100">
        <f ca="1">IF(COUNT(Q72:Q80)&gt;0,OFFSET(Q71,MATCH(MAX(Q72:Q80),Q72:Q80,0),0),0)</f>
        <v>0</v>
      </c>
      <c r="S86" s="100">
        <f ca="1">IF(COUNT(Q72:Q80)&gt;0,OFFSET(R71,MATCH(MAX(Q72:Q80),Q72:Q80,0),0)+(10-OFFSET(S71,MATCH(MAX(Q72:Q80),Q72:Q80,0),0)),0)</f>
        <v>0</v>
      </c>
      <c r="T86" s="101">
        <f ca="1">IF(COUNT(Q72:Q80)&gt;0,OFFSET(R71,COUNT(Q72:Q80),0)+(10-(OFFSET(S71,COUNT(Q72:Q80),0))),0)</f>
        <v>0</v>
      </c>
    </row>
    <row r="87" spans="2:20" ht="15.75" x14ac:dyDescent="0.25"/>
    <row r="88" spans="2:20" ht="15.75" hidden="1" x14ac:dyDescent="0.25"/>
    <row r="89" spans="2:20" ht="15.75" hidden="1" x14ac:dyDescent="0.25"/>
    <row r="90" spans="2:20" ht="80.099999999999994" customHeight="1" x14ac:dyDescent="0.25">
      <c r="B90" s="359" t="s">
        <v>171</v>
      </c>
      <c r="D90" s="391">
        <v>1</v>
      </c>
      <c r="E90" s="391"/>
      <c r="F90" s="391"/>
      <c r="G90" s="391"/>
      <c r="H90" s="391"/>
      <c r="J90" s="391">
        <v>2</v>
      </c>
      <c r="K90" s="391"/>
      <c r="L90" s="391"/>
      <c r="M90" s="391"/>
      <c r="N90" s="391"/>
      <c r="P90" s="391">
        <v>3</v>
      </c>
      <c r="Q90" s="391"/>
      <c r="R90" s="391"/>
      <c r="S90" s="391"/>
      <c r="T90" s="391"/>
    </row>
    <row r="91" spans="2:20" ht="80.099999999999994" customHeight="1" x14ac:dyDescent="0.25">
      <c r="B91" s="359"/>
    </row>
    <row r="92" spans="2:20" ht="80.099999999999994" customHeight="1" x14ac:dyDescent="0.25">
      <c r="B92" s="359"/>
      <c r="D92" s="376" t="str">
        <f>PROGRAM!AC4</f>
        <v>Conditioning</v>
      </c>
      <c r="E92" s="377"/>
      <c r="F92" s="377"/>
      <c r="G92" s="377"/>
      <c r="H92" s="378"/>
      <c r="J92" s="376" t="str">
        <f>PROGRAM!AD4</f>
        <v>Upper back work</v>
      </c>
      <c r="K92" s="377"/>
      <c r="L92" s="377"/>
      <c r="M92" s="377"/>
      <c r="N92" s="378"/>
      <c r="P92" s="376" t="str">
        <f>PROGRAM!AE4</f>
        <v>Ab work</v>
      </c>
      <c r="Q92" s="377"/>
      <c r="R92" s="377"/>
      <c r="S92" s="377"/>
      <c r="T92" s="378"/>
    </row>
    <row r="93" spans="2:20" ht="80.099999999999994" customHeight="1" x14ac:dyDescent="0.25">
      <c r="B93" s="359"/>
      <c r="D93" s="72" t="s">
        <v>79</v>
      </c>
      <c r="E93" s="407" t="str">
        <f>PROGRAM!AC10</f>
        <v>35 min steady state @ RPE 6 1x/wk
24 minutes HIIT (20s sprint @ 10, 100s rest) 1x/wk</v>
      </c>
      <c r="F93" s="380"/>
      <c r="G93" s="380"/>
      <c r="H93" s="381"/>
      <c r="J93" s="72" t="s">
        <v>79</v>
      </c>
      <c r="K93" s="407" t="str">
        <f>PROGRAM!AD10</f>
        <v>10 minutes upper back work AMRAP</v>
      </c>
      <c r="L93" s="380"/>
      <c r="M93" s="380"/>
      <c r="N93" s="381"/>
      <c r="P93" s="72" t="s">
        <v>79</v>
      </c>
      <c r="Q93" s="407" t="str">
        <f>PROGRAM!AE10</f>
        <v>10 min ab work AMRAP</v>
      </c>
      <c r="R93" s="380"/>
      <c r="S93" s="380"/>
      <c r="T93" s="381"/>
    </row>
    <row r="94" spans="2:20" ht="80.099999999999994" customHeight="1" x14ac:dyDescent="0.25">
      <c r="B94" s="359"/>
      <c r="D94" s="73" t="s">
        <v>198</v>
      </c>
      <c r="E94" s="409" t="e">
        <f>[1]PROGRAM!AD283</f>
        <v>#REF!</v>
      </c>
      <c r="F94" s="383"/>
      <c r="G94" s="383"/>
      <c r="H94" s="384"/>
      <c r="J94" s="73" t="s">
        <v>198</v>
      </c>
      <c r="K94" s="409" t="e">
        <f>[1]PROGRAM!AM283</f>
        <v>#REF!</v>
      </c>
      <c r="L94" s="383"/>
      <c r="M94" s="383"/>
      <c r="N94" s="384"/>
      <c r="P94" s="73" t="s">
        <v>198</v>
      </c>
      <c r="Q94" s="409" t="e">
        <f>[1]PROGRAM!AA283</f>
        <v>#REF!</v>
      </c>
      <c r="R94" s="383"/>
      <c r="S94" s="383"/>
      <c r="T94" s="384"/>
    </row>
    <row r="95" spans="2:20" ht="80.099999999999994" customHeight="1" x14ac:dyDescent="0.25">
      <c r="B95" s="359"/>
      <c r="D95" s="74"/>
      <c r="E95" s="408" t="e">
        <f>[1]PROGRAM!AE283</f>
        <v>#REF!</v>
      </c>
      <c r="F95" s="386"/>
      <c r="G95" s="386"/>
      <c r="H95" s="387"/>
      <c r="J95" s="74"/>
      <c r="K95" s="408"/>
      <c r="L95" s="386"/>
      <c r="M95" s="386"/>
      <c r="N95" s="387"/>
      <c r="P95" s="74"/>
      <c r="Q95" s="385"/>
      <c r="R95" s="386"/>
      <c r="S95" s="386"/>
      <c r="T95" s="387"/>
    </row>
    <row r="96" spans="2:20" ht="80.099999999999994" customHeight="1" x14ac:dyDescent="0.25">
      <c r="B96" s="359"/>
    </row>
    <row r="97" spans="2:8" ht="80.099999999999994" customHeight="1" x14ac:dyDescent="0.25">
      <c r="B97" s="359"/>
    </row>
    <row r="98" spans="2:8" ht="80.099999999999994" customHeight="1" x14ac:dyDescent="0.25">
      <c r="B98" s="359"/>
      <c r="D98" s="376" t="str">
        <f>PROGRAM!AF4</f>
        <v>Arm Work</v>
      </c>
      <c r="E98" s="377"/>
      <c r="F98" s="377"/>
      <c r="G98" s="377"/>
      <c r="H98" s="378"/>
    </row>
    <row r="99" spans="2:8" ht="80.099999999999994" customHeight="1" x14ac:dyDescent="0.25">
      <c r="B99" s="359"/>
      <c r="D99" s="72" t="s">
        <v>79</v>
      </c>
      <c r="E99" s="407" t="str">
        <f>PROGRAM!AF10</f>
        <v>4 sets of 12-15 reps @ RPE 8, triceps press downs 3x/wk
4 sets of 12-15 reps @ RPE 8, biceps curls 3x/wk</v>
      </c>
      <c r="F99" s="380"/>
      <c r="G99" s="380"/>
      <c r="H99" s="381"/>
    </row>
    <row r="100" spans="2:8" ht="80.099999999999994" customHeight="1" x14ac:dyDescent="0.25">
      <c r="B100" s="359"/>
      <c r="D100" s="73" t="s">
        <v>198</v>
      </c>
      <c r="E100" s="409" t="e">
        <f>[1]PROGRAM!AD13</f>
        <v>#REF!</v>
      </c>
      <c r="F100" s="383"/>
      <c r="G100" s="383"/>
      <c r="H100" s="384"/>
    </row>
    <row r="101" spans="2:8" ht="80.099999999999994" customHeight="1" x14ac:dyDescent="0.25">
      <c r="B101" s="359"/>
      <c r="D101" s="74"/>
      <c r="E101" s="408" t="e">
        <f>[1]PROGRAM!AE13</f>
        <v>#REF!</v>
      </c>
      <c r="F101" s="386"/>
      <c r="G101" s="386"/>
      <c r="H101" s="387"/>
    </row>
    <row r="102" spans="2:8" ht="15.95" hidden="1" customHeight="1" x14ac:dyDescent="0.25">
      <c r="B102" s="359"/>
    </row>
    <row r="103" spans="2:8" ht="15.95" hidden="1" customHeight="1" x14ac:dyDescent="0.25">
      <c r="B103" s="359"/>
    </row>
    <row r="104" spans="2:8" ht="15.95" hidden="1" customHeight="1" x14ac:dyDescent="0.25">
      <c r="B104" s="359"/>
    </row>
    <row r="105" spans="2:8" ht="15.95" hidden="1" customHeight="1" x14ac:dyDescent="0.25">
      <c r="B105" s="359"/>
    </row>
    <row r="106" spans="2:8" ht="15.95" hidden="1" customHeight="1" x14ac:dyDescent="0.25">
      <c r="B106" s="359"/>
    </row>
    <row r="107" spans="2:8" ht="15.95" hidden="1" customHeight="1" x14ac:dyDescent="0.25">
      <c r="B107" s="359"/>
    </row>
    <row r="108" spans="2:8" ht="15.95" hidden="1" customHeight="1" x14ac:dyDescent="0.25">
      <c r="B108" s="359"/>
    </row>
    <row r="109" spans="2:8" ht="15.95" hidden="1" customHeight="1" x14ac:dyDescent="0.25">
      <c r="B109" s="359"/>
    </row>
    <row r="110" spans="2:8" ht="15.95" hidden="1" customHeight="1" x14ac:dyDescent="0.25">
      <c r="B110" s="359"/>
    </row>
    <row r="111" spans="2:8" ht="15.95" hidden="1" customHeight="1" x14ac:dyDescent="0.25">
      <c r="B111" s="359"/>
    </row>
  </sheetData>
  <sheetProtection selectLockedCells="1"/>
  <mergeCells count="137">
    <mergeCell ref="E101:H101"/>
    <mergeCell ref="B90:B111"/>
    <mergeCell ref="E94:H94"/>
    <mergeCell ref="K94:N94"/>
    <mergeCell ref="Q94:T94"/>
    <mergeCell ref="E95:H95"/>
    <mergeCell ref="K95:N95"/>
    <mergeCell ref="Q95:T95"/>
    <mergeCell ref="D98:H98"/>
    <mergeCell ref="E99:H99"/>
    <mergeCell ref="E100:H100"/>
    <mergeCell ref="D90:H90"/>
    <mergeCell ref="J90:N90"/>
    <mergeCell ref="P90:T90"/>
    <mergeCell ref="D92:H92"/>
    <mergeCell ref="J92:N92"/>
    <mergeCell ref="P92:T92"/>
    <mergeCell ref="E93:H93"/>
    <mergeCell ref="K93:N93"/>
    <mergeCell ref="Q93:T93"/>
    <mergeCell ref="H1:T1"/>
    <mergeCell ref="B3:B14"/>
    <mergeCell ref="D4:E4"/>
    <mergeCell ref="I4:J4"/>
    <mergeCell ref="D5:E5"/>
    <mergeCell ref="I5:J5"/>
    <mergeCell ref="D6:E6"/>
    <mergeCell ref="I6:J6"/>
    <mergeCell ref="D7:E7"/>
    <mergeCell ref="I7:J7"/>
    <mergeCell ref="D11:E11"/>
    <mergeCell ref="I11:J11"/>
    <mergeCell ref="D12:E12"/>
    <mergeCell ref="I12:J12"/>
    <mergeCell ref="D13:E13"/>
    <mergeCell ref="I13:J13"/>
    <mergeCell ref="D8:E8"/>
    <mergeCell ref="I8:J8"/>
    <mergeCell ref="D9:E9"/>
    <mergeCell ref="I9:J9"/>
    <mergeCell ref="D10:E10"/>
    <mergeCell ref="I10:J10"/>
    <mergeCell ref="K20:N20"/>
    <mergeCell ref="Q20:T20"/>
    <mergeCell ref="E21:H21"/>
    <mergeCell ref="K21:N21"/>
    <mergeCell ref="Q21:T21"/>
    <mergeCell ref="E22:H22"/>
    <mergeCell ref="K22:N22"/>
    <mergeCell ref="Q22:T22"/>
    <mergeCell ref="D14:E14"/>
    <mergeCell ref="I14:J14"/>
    <mergeCell ref="D17:H17"/>
    <mergeCell ref="J17:N17"/>
    <mergeCell ref="P17:T17"/>
    <mergeCell ref="D19:H19"/>
    <mergeCell ref="J19:N19"/>
    <mergeCell ref="P19:T19"/>
    <mergeCell ref="E20:H20"/>
    <mergeCell ref="E36:H36"/>
    <mergeCell ref="K36:N36"/>
    <mergeCell ref="Q36:T36"/>
    <mergeCell ref="E33:H33"/>
    <mergeCell ref="K33:N33"/>
    <mergeCell ref="Q33:T33"/>
    <mergeCell ref="E34:H34"/>
    <mergeCell ref="K34:N34"/>
    <mergeCell ref="Q34:T34"/>
    <mergeCell ref="B41:B62"/>
    <mergeCell ref="D41:H41"/>
    <mergeCell ref="J41:N41"/>
    <mergeCell ref="P41:T41"/>
    <mergeCell ref="D43:H43"/>
    <mergeCell ref="J43:N43"/>
    <mergeCell ref="P43:T43"/>
    <mergeCell ref="B17:B38"/>
    <mergeCell ref="E46:H46"/>
    <mergeCell ref="K46:N46"/>
    <mergeCell ref="Q46:T46"/>
    <mergeCell ref="E57:H57"/>
    <mergeCell ref="K57:N57"/>
    <mergeCell ref="Q57:T57"/>
    <mergeCell ref="E44:H44"/>
    <mergeCell ref="K44:N44"/>
    <mergeCell ref="Q44:T44"/>
    <mergeCell ref="E45:H45"/>
    <mergeCell ref="K45:N45"/>
    <mergeCell ref="Q45:T45"/>
    <mergeCell ref="E60:H60"/>
    <mergeCell ref="E35:H35"/>
    <mergeCell ref="K35:N35"/>
    <mergeCell ref="Q35:T35"/>
    <mergeCell ref="E58:H58"/>
    <mergeCell ref="K58:N58"/>
    <mergeCell ref="Q58:T58"/>
    <mergeCell ref="E59:H59"/>
    <mergeCell ref="K59:N59"/>
    <mergeCell ref="Q59:T59"/>
    <mergeCell ref="E37:H37"/>
    <mergeCell ref="K37:N37"/>
    <mergeCell ref="Q37:T37"/>
    <mergeCell ref="K60:N60"/>
    <mergeCell ref="Q60:T60"/>
    <mergeCell ref="E61:H61"/>
    <mergeCell ref="K61:N61"/>
    <mergeCell ref="Q61:T61"/>
    <mergeCell ref="Q85:T85"/>
    <mergeCell ref="E83:H83"/>
    <mergeCell ref="K83:N83"/>
    <mergeCell ref="Q83:T83"/>
    <mergeCell ref="E84:H84"/>
    <mergeCell ref="K84:N84"/>
    <mergeCell ref="Q84:T84"/>
    <mergeCell ref="B65:B86"/>
    <mergeCell ref="D65:H65"/>
    <mergeCell ref="J65:N65"/>
    <mergeCell ref="P65:T65"/>
    <mergeCell ref="D67:H67"/>
    <mergeCell ref="J67:N67"/>
    <mergeCell ref="P67:T67"/>
    <mergeCell ref="E68:H68"/>
    <mergeCell ref="K68:N68"/>
    <mergeCell ref="Q68:T68"/>
    <mergeCell ref="E81:H81"/>
    <mergeCell ref="K81:N81"/>
    <mergeCell ref="Q81:T81"/>
    <mergeCell ref="E82:H82"/>
    <mergeCell ref="K82:N82"/>
    <mergeCell ref="Q82:T82"/>
    <mergeCell ref="E69:H69"/>
    <mergeCell ref="K69:N69"/>
    <mergeCell ref="Q69:T69"/>
    <mergeCell ref="E70:H70"/>
    <mergeCell ref="K70:N70"/>
    <mergeCell ref="Q70:T70"/>
    <mergeCell ref="E85:H85"/>
    <mergeCell ref="K85:N85"/>
  </mergeCells>
  <conditionalFormatting sqref="E20:H22">
    <cfRule type="cellIs" dxfId="43" priority="41" operator="equal">
      <formula>0</formula>
    </cfRule>
  </conditionalFormatting>
  <conditionalFormatting sqref="K20:N22">
    <cfRule type="cellIs" dxfId="42" priority="40" operator="equal">
      <formula>0</formula>
    </cfRule>
  </conditionalFormatting>
  <conditionalFormatting sqref="Q20:T22">
    <cfRule type="cellIs" dxfId="41" priority="39" operator="equal">
      <formula>0</formula>
    </cfRule>
  </conditionalFormatting>
  <conditionalFormatting sqref="E44:H46">
    <cfRule type="cellIs" dxfId="40" priority="38" operator="equal">
      <formula>0</formula>
    </cfRule>
  </conditionalFormatting>
  <conditionalFormatting sqref="K44:N46">
    <cfRule type="cellIs" dxfId="39" priority="37" operator="equal">
      <formula>0</formula>
    </cfRule>
  </conditionalFormatting>
  <conditionalFormatting sqref="Q44:T46">
    <cfRule type="cellIs" dxfId="38" priority="36" operator="equal">
      <formula>0</formula>
    </cfRule>
  </conditionalFormatting>
  <conditionalFormatting sqref="E68:H70">
    <cfRule type="cellIs" dxfId="37" priority="35" operator="equal">
      <formula>0</formula>
    </cfRule>
  </conditionalFormatting>
  <conditionalFormatting sqref="K68:N70">
    <cfRule type="cellIs" dxfId="36" priority="34" operator="equal">
      <formula>0</formula>
    </cfRule>
  </conditionalFormatting>
  <conditionalFormatting sqref="E33:H37 K33:N37 Q33:T37 E57:H61 K57:N61 Q57:T61 E81:H85 K81:N85">
    <cfRule type="cellIs" dxfId="35" priority="33" operator="equal">
      <formula>0</formula>
    </cfRule>
  </conditionalFormatting>
  <conditionalFormatting sqref="U5:W12">
    <cfRule type="cellIs" dxfId="34" priority="31" operator="equal">
      <formula>0</formula>
    </cfRule>
  </conditionalFormatting>
  <conditionalFormatting sqref="U13:W14">
    <cfRule type="cellIs" dxfId="33" priority="29" operator="equal">
      <formula>0</formula>
    </cfRule>
  </conditionalFormatting>
  <conditionalFormatting sqref="Q68:T70">
    <cfRule type="cellIs" dxfId="32" priority="25" operator="equal">
      <formula>0</formula>
    </cfRule>
  </conditionalFormatting>
  <conditionalFormatting sqref="Q81:T85">
    <cfRule type="cellIs" dxfId="31" priority="24" operator="equal">
      <formula>0</formula>
    </cfRule>
  </conditionalFormatting>
  <conditionalFormatting sqref="F5:I5">
    <cfRule type="cellIs" dxfId="30" priority="9" operator="equal">
      <formula>0</formula>
    </cfRule>
  </conditionalFormatting>
  <conditionalFormatting sqref="F6:I13">
    <cfRule type="cellIs" dxfId="29" priority="7" operator="equal">
      <formula>0</formula>
    </cfRule>
  </conditionalFormatting>
  <conditionalFormatting sqref="F5:I5">
    <cfRule type="expression" dxfId="28" priority="8">
      <formula>ISERROR(F5)</formula>
    </cfRule>
  </conditionalFormatting>
  <conditionalFormatting sqref="F6:I13">
    <cfRule type="expression" dxfId="27" priority="6">
      <formula>ISERROR(F6)</formula>
    </cfRule>
  </conditionalFormatting>
  <conditionalFormatting sqref="F14:J14">
    <cfRule type="cellIs" dxfId="26" priority="5" operator="equal">
      <formula>0</formula>
    </cfRule>
  </conditionalFormatting>
  <conditionalFormatting sqref="E93:H95">
    <cfRule type="cellIs" dxfId="25" priority="4" operator="equal">
      <formula>0</formula>
    </cfRule>
  </conditionalFormatting>
  <conditionalFormatting sqref="K93:N95">
    <cfRule type="cellIs" dxfId="24" priority="3" operator="equal">
      <formula>0</formula>
    </cfRule>
  </conditionalFormatting>
  <conditionalFormatting sqref="Q93:T95">
    <cfRule type="cellIs" dxfId="23" priority="2" operator="equal">
      <formula>0</formula>
    </cfRule>
  </conditionalFormatting>
  <conditionalFormatting sqref="E99:H101">
    <cfRule type="cellIs" dxfId="22" priority="1" operator="equal">
      <formula>0</formula>
    </cfRule>
  </conditionalFormatting>
  <dataValidations count="4">
    <dataValidation type="list" allowBlank="1" showInputMessage="1" showErrorMessage="1" sqref="D5:D13">
      <formula1>listExerciseType</formula1>
    </dataValidation>
    <dataValidation type="whole" operator="greaterThanOrEqual" allowBlank="1" showInputMessage="1" showErrorMessage="1" errorTitle="Invalid Entry" error="Enter RPE as a whole number." prompt="Enter RPE as a whole number." sqref="G24:G32 M72:M80 M24:M32 S24:S32 G48:G56 M48:M56 S48:S56 G72:G80 S72:S80">
      <formula1>0</formula1>
    </dataValidation>
    <dataValidation type="whole" operator="greaterThanOrEqual" allowBlank="1" showInputMessage="1" showErrorMessage="1" errorTitle="Invalid Entry" error="Enter number of reps as a whole number." prompt="Enter number of reps as a whole number." sqref="F24:F32 L72:L80 L24:L32 R24:R32 F48:F56 L48:L56 R48:R56 F72:F80 R72:R80">
      <formula1>0</formula1>
    </dataValidation>
    <dataValidation type="whole" operator="greaterThanOrEqual" allowBlank="1" showInputMessage="1" showErrorMessage="1" errorTitle="Invalid Entry" error="Enter pounds (lbs) as a whole number." prompt="Enter pounds (lbs) as a whole number." sqref="E24:E32 K72:K80 K24:K32 Q24:Q32 E48:E56 K48:K56 Q48:Q56 E72:E80 Q72:Q80">
      <formula1>0</formula1>
    </dataValidation>
  </dataValidations>
  <printOptions horizontalCentered="1"/>
  <pageMargins left="0.25" right="0.25" top="0.25" bottom="0.25" header="0" footer="0"/>
  <pageSetup scale="30" orientation="landscape" r:id="rId1"/>
  <rowBreaks count="3" manualBreakCount="3">
    <brk id="15" max="20" man="1"/>
    <brk id="39" max="20" man="1"/>
    <brk id="63" max="2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800F20"/>
  </sheetPr>
  <dimension ref="A1:X111"/>
  <sheetViews>
    <sheetView showGridLines="0" zoomScale="60" zoomScaleNormal="60" zoomScaleSheetLayoutView="80" workbookViewId="0">
      <selection activeCell="U2" sqref="U2"/>
    </sheetView>
  </sheetViews>
  <sheetFormatPr defaultColWidth="10.875" defaultRowHeight="15.95" customHeight="1" zeroHeight="1" x14ac:dyDescent="0.25"/>
  <cols>
    <col min="1" max="1" width="2.875" customWidth="1"/>
    <col min="2" max="2" width="20.875" customWidth="1"/>
    <col min="3" max="3" width="2.875" customWidth="1"/>
    <col min="4" max="4" width="25.875" customWidth="1"/>
    <col min="5" max="8" width="20.875" customWidth="1"/>
    <col min="9" max="9" width="5.875" customWidth="1"/>
    <col min="10" max="10" width="25.875" customWidth="1"/>
    <col min="11" max="14" width="20.875" customWidth="1"/>
    <col min="15" max="15" width="5.875" customWidth="1"/>
    <col min="16" max="16" width="25.875" customWidth="1"/>
    <col min="17" max="18" width="20.875" customWidth="1"/>
    <col min="19" max="19" width="28.875" customWidth="1"/>
    <col min="20" max="20" width="0.125" customWidth="1"/>
    <col min="21" max="21" width="30.375" customWidth="1"/>
  </cols>
  <sheetData>
    <row r="1" spans="1:24" ht="200.1" customHeight="1" x14ac:dyDescent="0.25">
      <c r="A1" s="128"/>
      <c r="B1" s="128"/>
      <c r="C1" s="128"/>
      <c r="D1" s="128"/>
      <c r="F1" s="102"/>
      <c r="H1" s="400">
        <v>7</v>
      </c>
      <c r="I1" s="400"/>
      <c r="J1" s="400"/>
      <c r="K1" s="400"/>
      <c r="L1" s="400"/>
      <c r="M1" s="400"/>
      <c r="N1" s="400"/>
      <c r="O1" s="400"/>
      <c r="P1" s="400"/>
      <c r="Q1" s="400"/>
      <c r="R1" s="400"/>
      <c r="S1" s="400"/>
      <c r="T1" s="400"/>
      <c r="U1" s="69"/>
    </row>
    <row r="2" spans="1:24" ht="15" customHeight="1" x14ac:dyDescent="0.25">
      <c r="A2" s="128"/>
      <c r="B2" s="128"/>
      <c r="C2" s="128"/>
      <c r="D2" s="128"/>
      <c r="E2" s="128"/>
      <c r="F2" s="128"/>
      <c r="G2" s="69"/>
      <c r="H2" s="69"/>
      <c r="I2" s="69"/>
      <c r="J2" s="69"/>
      <c r="K2" s="69"/>
      <c r="L2" s="69"/>
      <c r="M2" s="69"/>
      <c r="N2" s="69"/>
      <c r="O2" s="69"/>
      <c r="P2" s="69"/>
      <c r="Q2" s="69"/>
      <c r="R2" s="69"/>
      <c r="S2" s="69"/>
      <c r="T2" s="69"/>
      <c r="U2" s="69"/>
    </row>
    <row r="3" spans="1:24" ht="60" customHeight="1" x14ac:dyDescent="0.25">
      <c r="A3" s="128"/>
      <c r="B3" s="388">
        <f>H1</f>
        <v>7</v>
      </c>
      <c r="C3" s="128"/>
      <c r="D3" s="122" t="s">
        <v>97</v>
      </c>
      <c r="E3" s="123"/>
      <c r="F3" s="123"/>
      <c r="G3" s="123"/>
      <c r="H3" s="123"/>
      <c r="I3" s="123"/>
      <c r="J3" s="103"/>
      <c r="K3" s="124"/>
      <c r="L3" s="124"/>
      <c r="M3" s="124"/>
      <c r="N3" s="124"/>
      <c r="O3" s="124"/>
      <c r="P3" s="124"/>
      <c r="Q3" s="124"/>
      <c r="R3" s="124"/>
      <c r="S3" s="124"/>
      <c r="T3" s="124"/>
      <c r="U3" s="69"/>
      <c r="V3" s="69"/>
      <c r="W3" s="69"/>
      <c r="X3" s="69"/>
    </row>
    <row r="4" spans="1:24" ht="60" customHeight="1" x14ac:dyDescent="0.25">
      <c r="A4" s="128"/>
      <c r="B4" s="388"/>
      <c r="C4" s="128"/>
      <c r="D4" s="401" t="s">
        <v>96</v>
      </c>
      <c r="E4" s="402"/>
      <c r="F4" s="131" t="s">
        <v>60</v>
      </c>
      <c r="G4" s="131" t="s">
        <v>59</v>
      </c>
      <c r="H4" s="134" t="s">
        <v>90</v>
      </c>
      <c r="I4" s="372" t="s">
        <v>88</v>
      </c>
      <c r="J4" s="373"/>
      <c r="K4" s="124"/>
      <c r="L4" s="124"/>
      <c r="M4" s="124"/>
      <c r="N4" s="124"/>
      <c r="O4" s="124"/>
      <c r="P4" s="124"/>
      <c r="Q4" s="124"/>
      <c r="R4" s="124"/>
      <c r="S4" s="124"/>
      <c r="T4" s="124"/>
      <c r="U4" s="69"/>
      <c r="V4" s="69"/>
      <c r="W4" s="69"/>
      <c r="X4" s="69"/>
    </row>
    <row r="5" spans="1:24" ht="50.1" customHeight="1" x14ac:dyDescent="0.25">
      <c r="A5" s="128"/>
      <c r="B5" s="388"/>
      <c r="C5" s="128"/>
      <c r="D5" s="403" t="s">
        <v>15</v>
      </c>
      <c r="E5" s="404"/>
      <c r="F5" s="67">
        <f ca="1">IF(AND($D5=$D$19,$E$33&lt;&gt;0),VLOOKUP(F$4,$D$33:$H$37,2,0),0)
+IF(AND($D5=$J$19,$K$33&lt;&gt;0),VLOOKUP(F$4,$J$33:$N$37,2,0),0)
+IF(AND($D5=$P$19,$Q$33&lt;&gt;0),VLOOKUP(F$4,$P$33:$T$37,2,0),0)
+IF(AND($D5=$D$43,$E$57&lt;&gt;0),VLOOKUP(F$4,$D$57:$H$61,2,0),0)
+IF(AND($D5=$J$43,$K$57&lt;&gt;0),VLOOKUP(F$4,$J$57:$N$61,2,0),0)
+IF(AND($D5=$P$43,$Q$57&lt;&gt;0),VLOOKUP(F$4,$P$57:$T$61,2,0),0)
+IF(AND($D5=$D$67,$E$81&lt;&gt;0),VLOOKUP(F$4,$D$81:$H$85,2,0),0)
+IF(AND($D5=$J$67,$K$81&lt;&gt;0),VLOOKUP(F$4,$J$81:$N$85,2,0),0)
+IF(AND($D5=$P$67,$Q$81&lt;&gt;0),VLOOKUP(F$4,$P$81:$T$85,2,0),0)</f>
        <v>0</v>
      </c>
      <c r="G5" s="68">
        <f t="shared" ref="G5:I13" ca="1" si="0">IF(AND($D5=$D$19,$E$33&lt;&gt;0),VLOOKUP(G$4,$D$33:$H$37,2,0),0)
+IF(AND($D5=$J$19,$K$33&lt;&gt;0),VLOOKUP(G$4,$J$33:$N$37,2,0),0)
+IF(AND($D5=$P$19,$Q$33&lt;&gt;0),VLOOKUP(G$4,$P$33:$T$37,2,0),0)
+IF(AND($D5=$D$43,$E$57&lt;&gt;0),VLOOKUP(G$4,$D$57:$H$61,2,0),0)
+IF(AND($D5=$J$43,$K$57&lt;&gt;0),VLOOKUP(G$4,$J$57:$N$61,2,0),0)
+IF(AND($D5=$P$43,$Q$57&lt;&gt;0),VLOOKUP(G$4,$P$57:$T$61,2,0),0)
+IF(AND($D5=$D$67,$E$81&lt;&gt;0),VLOOKUP(G$4,$D$81:$H$85,2,0),0)
+IF(AND($D5=$J$67,$K$81&lt;&gt;0),VLOOKUP(G$4,$J$81:$N$85,2,0),0)
+IF(AND($D5=$P$67,$Q$81&lt;&gt;0),VLOOKUP(G$4,$P$81:$T$85,2,0),0)</f>
        <v>0</v>
      </c>
      <c r="H5" s="168">
        <f t="shared" ca="1" si="0"/>
        <v>0</v>
      </c>
      <c r="I5" s="374">
        <f ca="1">IF(AND($D5=$D$19,$E$33&lt;&gt;0),VLOOKUP(I$4,$D$33:$H$37,2,0),0)
+IF(AND($D5=$J$19,$K$33&lt;&gt;0),VLOOKUP(I$4,$J$33:$N$37,2,0),0)
+IF(AND($D5=$P$19,$Q$33&lt;&gt;0),VLOOKUP(I$4,$P$33:$T$37,2,0),0)
+IF(AND($D5=$D$43,$E$57&lt;&gt;0),VLOOKUP(I$4,$D$57:$H$61,2,0),0)
+IF(AND($D5=$J$43,$K$57&lt;&gt;0),VLOOKUP(I$4,$J$57:$N$61,2,0),0)
+IF(AND($D5=$P$43,$Q$57&lt;&gt;0),VLOOKUP(I$4,$P$57:$T$61,2,0),0)
+IF(AND($D5=$D$67,$E$81&lt;&gt;0),VLOOKUP(I$4,$D$81:$H$85,2,0),0)
+IF(AND($D5=$J$67,$K$81&lt;&gt;0),VLOOKUP(I$4,$J$81:$N$85,2,0),0)
+IF(AND($D5=$P$67,$Q$81&lt;&gt;0),VLOOKUP(I$4,$P$81:$T$85,2,0),0)</f>
        <v>0</v>
      </c>
      <c r="J5" s="375"/>
      <c r="K5" s="124"/>
      <c r="L5" s="124"/>
      <c r="M5" s="124"/>
      <c r="N5" s="124"/>
      <c r="O5" s="124"/>
      <c r="P5" s="124"/>
      <c r="Q5" s="130"/>
      <c r="R5" s="124"/>
      <c r="S5" s="124"/>
      <c r="T5" s="124"/>
      <c r="U5" s="69"/>
      <c r="V5" s="69"/>
      <c r="W5" s="69"/>
      <c r="X5" s="69"/>
    </row>
    <row r="6" spans="1:24" ht="50.1" customHeight="1" x14ac:dyDescent="0.25">
      <c r="A6" s="128"/>
      <c r="B6" s="388"/>
      <c r="C6" s="128"/>
      <c r="D6" s="403" t="s">
        <v>92</v>
      </c>
      <c r="E6" s="404"/>
      <c r="F6" s="67">
        <f t="shared" ref="F6:F13" ca="1" si="1">IF(AND($D6=$D$19,$E$33&lt;&gt;0),VLOOKUP(F$4,$D$33:$H$37,2,0),0)
+IF(AND($D6=$J$19,$K$33&lt;&gt;0),VLOOKUP(F$4,$J$33:$N$37,2,0),0)
+IF(AND($D6=$P$19,$Q$33&lt;&gt;0),VLOOKUP(F$4,$P$33:$T$37,2,0),0)
+IF(AND($D6=$D$43,$E$57&lt;&gt;0),VLOOKUP(F$4,$D$57:$H$61,2,0),0)
+IF(AND($D6=$J$43,$K$57&lt;&gt;0),VLOOKUP(F$4,$J$57:$N$61,2,0),0)
+IF(AND($D6=$P$43,$Q$57&lt;&gt;0),VLOOKUP(F$4,$P$57:$T$61,2,0),0)
+IF(AND($D6=$D$67,$E$81&lt;&gt;0),VLOOKUP(F$4,$D$81:$H$85,2,0),0)
+IF(AND($D6=$J$67,$K$81&lt;&gt;0),VLOOKUP(F$4,$J$81:$N$85,2,0),0)
+IF(AND($D6=$P$67,$Q$81&lt;&gt;0),VLOOKUP(F$4,$P$81:$T$85,2,0),0)</f>
        <v>0</v>
      </c>
      <c r="G6" s="68">
        <f t="shared" ca="1" si="0"/>
        <v>0</v>
      </c>
      <c r="H6" s="168">
        <f t="shared" ca="1" si="0"/>
        <v>0</v>
      </c>
      <c r="I6" s="374">
        <f t="shared" ca="1" si="0"/>
        <v>0</v>
      </c>
      <c r="J6" s="375"/>
      <c r="K6" s="124"/>
      <c r="L6" s="124"/>
      <c r="M6" s="124"/>
      <c r="N6" s="124"/>
      <c r="O6" s="124"/>
      <c r="P6" s="124"/>
      <c r="Q6" s="124"/>
      <c r="R6" s="124"/>
      <c r="S6" s="124"/>
      <c r="T6" s="124"/>
      <c r="U6" s="69"/>
      <c r="V6" s="69"/>
      <c r="W6" s="69"/>
      <c r="X6" s="69"/>
    </row>
    <row r="7" spans="1:24" ht="50.1" customHeight="1" x14ac:dyDescent="0.25">
      <c r="A7" s="128"/>
      <c r="B7" s="388"/>
      <c r="C7" s="128"/>
      <c r="D7" s="403" t="s">
        <v>16</v>
      </c>
      <c r="E7" s="404"/>
      <c r="F7" s="67">
        <f t="shared" ca="1" si="1"/>
        <v>0</v>
      </c>
      <c r="G7" s="68">
        <f t="shared" ca="1" si="0"/>
        <v>0</v>
      </c>
      <c r="H7" s="168">
        <f t="shared" ca="1" si="0"/>
        <v>0</v>
      </c>
      <c r="I7" s="374">
        <f t="shared" ca="1" si="0"/>
        <v>0</v>
      </c>
      <c r="J7" s="375"/>
      <c r="K7" s="124"/>
      <c r="L7" s="124"/>
      <c r="M7" s="124"/>
      <c r="N7" s="124"/>
      <c r="O7" s="124"/>
      <c r="P7" s="124"/>
      <c r="Q7" s="124"/>
      <c r="R7" s="124"/>
      <c r="S7" s="124"/>
      <c r="T7" s="124"/>
      <c r="U7" s="69"/>
      <c r="V7" s="69"/>
      <c r="W7" s="69"/>
      <c r="X7" s="69"/>
    </row>
    <row r="8" spans="1:24" ht="50.1" customHeight="1" x14ac:dyDescent="0.25">
      <c r="A8" s="128"/>
      <c r="B8" s="388"/>
      <c r="C8" s="128"/>
      <c r="D8" s="403" t="s">
        <v>5</v>
      </c>
      <c r="E8" s="404"/>
      <c r="F8" s="67">
        <f t="shared" ca="1" si="1"/>
        <v>0</v>
      </c>
      <c r="G8" s="68">
        <f t="shared" ca="1" si="0"/>
        <v>0</v>
      </c>
      <c r="H8" s="168">
        <f t="shared" ca="1" si="0"/>
        <v>0</v>
      </c>
      <c r="I8" s="374">
        <f t="shared" ca="1" si="0"/>
        <v>0</v>
      </c>
      <c r="J8" s="375"/>
      <c r="K8" s="124"/>
      <c r="L8" s="124"/>
      <c r="M8" s="124"/>
      <c r="N8" s="124"/>
      <c r="O8" s="124"/>
      <c r="P8" s="124"/>
      <c r="Q8" s="124"/>
      <c r="R8" s="124"/>
      <c r="S8" s="124"/>
      <c r="T8" s="124"/>
      <c r="U8" s="69"/>
      <c r="V8" s="69"/>
      <c r="W8" s="69"/>
      <c r="X8" s="69"/>
    </row>
    <row r="9" spans="1:24" ht="50.1" customHeight="1" x14ac:dyDescent="0.25">
      <c r="A9" s="128"/>
      <c r="B9" s="388"/>
      <c r="C9" s="128"/>
      <c r="D9" s="403" t="s">
        <v>81</v>
      </c>
      <c r="E9" s="404"/>
      <c r="F9" s="67">
        <f t="shared" ca="1" si="1"/>
        <v>0</v>
      </c>
      <c r="G9" s="68">
        <f t="shared" ca="1" si="0"/>
        <v>0</v>
      </c>
      <c r="H9" s="168">
        <f t="shared" ca="1" si="0"/>
        <v>0</v>
      </c>
      <c r="I9" s="374">
        <f t="shared" ca="1" si="0"/>
        <v>0</v>
      </c>
      <c r="J9" s="375"/>
      <c r="K9" s="124"/>
      <c r="L9" s="124"/>
      <c r="M9" s="124"/>
      <c r="N9" s="124"/>
      <c r="O9" s="124"/>
      <c r="P9" s="124"/>
      <c r="Q9" s="124"/>
      <c r="R9" s="124"/>
      <c r="S9" s="124"/>
      <c r="T9" s="124"/>
      <c r="U9" s="69"/>
      <c r="V9" s="69"/>
      <c r="W9" s="69"/>
      <c r="X9" s="69"/>
    </row>
    <row r="10" spans="1:24" ht="50.1" customHeight="1" x14ac:dyDescent="0.25">
      <c r="A10" s="128"/>
      <c r="B10" s="388"/>
      <c r="C10" s="128"/>
      <c r="D10" s="403" t="s">
        <v>82</v>
      </c>
      <c r="E10" s="404"/>
      <c r="F10" s="67">
        <f t="shared" ca="1" si="1"/>
        <v>0</v>
      </c>
      <c r="G10" s="68">
        <f t="shared" ca="1" si="0"/>
        <v>0</v>
      </c>
      <c r="H10" s="168">
        <f t="shared" ca="1" si="0"/>
        <v>0</v>
      </c>
      <c r="I10" s="374">
        <f t="shared" ca="1" si="0"/>
        <v>0</v>
      </c>
      <c r="J10" s="375"/>
      <c r="K10" s="124"/>
      <c r="L10" s="124"/>
      <c r="M10" s="124"/>
      <c r="N10" s="124"/>
      <c r="O10" s="124"/>
      <c r="P10" s="124"/>
      <c r="Q10" s="124"/>
      <c r="R10" s="124"/>
      <c r="S10" s="124"/>
      <c r="T10" s="124"/>
      <c r="U10" s="69"/>
      <c r="V10" s="69"/>
      <c r="W10" s="69"/>
      <c r="X10" s="69"/>
    </row>
    <row r="11" spans="1:24" ht="50.1" customHeight="1" x14ac:dyDescent="0.25">
      <c r="A11" s="128"/>
      <c r="B11" s="388"/>
      <c r="C11" s="128"/>
      <c r="D11" s="403" t="s">
        <v>93</v>
      </c>
      <c r="E11" s="404"/>
      <c r="F11" s="67">
        <f t="shared" ca="1" si="1"/>
        <v>0</v>
      </c>
      <c r="G11" s="68">
        <f t="shared" ca="1" si="0"/>
        <v>0</v>
      </c>
      <c r="H11" s="168">
        <f t="shared" ca="1" si="0"/>
        <v>0</v>
      </c>
      <c r="I11" s="374">
        <f t="shared" ca="1" si="0"/>
        <v>0</v>
      </c>
      <c r="J11" s="375"/>
      <c r="K11" s="124"/>
      <c r="L11" s="124"/>
      <c r="M11" s="124"/>
      <c r="N11" s="124"/>
      <c r="O11" s="124"/>
      <c r="P11" s="124"/>
      <c r="Q11" s="124"/>
      <c r="R11" s="124"/>
      <c r="S11" s="124"/>
      <c r="T11" s="124"/>
      <c r="U11" s="69"/>
      <c r="V11" s="69"/>
      <c r="W11" s="69"/>
      <c r="X11" s="69"/>
    </row>
    <row r="12" spans="1:24" ht="50.1" customHeight="1" x14ac:dyDescent="0.25">
      <c r="A12" s="128"/>
      <c r="B12" s="388"/>
      <c r="C12" s="128"/>
      <c r="D12" s="403" t="s">
        <v>83</v>
      </c>
      <c r="E12" s="404"/>
      <c r="F12" s="67">
        <f t="shared" ca="1" si="1"/>
        <v>0</v>
      </c>
      <c r="G12" s="68">
        <f t="shared" ca="1" si="0"/>
        <v>0</v>
      </c>
      <c r="H12" s="168">
        <f t="shared" ca="1" si="0"/>
        <v>0</v>
      </c>
      <c r="I12" s="374">
        <f t="shared" ca="1" si="0"/>
        <v>0</v>
      </c>
      <c r="J12" s="375"/>
      <c r="K12" s="124"/>
      <c r="L12" s="124"/>
      <c r="M12" s="124"/>
      <c r="N12" s="124"/>
      <c r="O12" s="124"/>
      <c r="P12" s="124"/>
      <c r="Q12" s="124"/>
      <c r="R12" s="124"/>
      <c r="S12" s="124"/>
      <c r="T12" s="124"/>
      <c r="U12" s="69"/>
      <c r="V12" s="69"/>
      <c r="W12" s="69"/>
      <c r="X12" s="69"/>
    </row>
    <row r="13" spans="1:24" ht="50.1" customHeight="1" thickBot="1" x14ac:dyDescent="0.3">
      <c r="A13" s="128"/>
      <c r="B13" s="388"/>
      <c r="C13" s="128"/>
      <c r="D13" s="405" t="s">
        <v>84</v>
      </c>
      <c r="E13" s="406"/>
      <c r="F13" s="67">
        <f t="shared" ca="1" si="1"/>
        <v>0</v>
      </c>
      <c r="G13" s="68">
        <f t="shared" ca="1" si="0"/>
        <v>0</v>
      </c>
      <c r="H13" s="168">
        <f t="shared" ca="1" si="0"/>
        <v>0</v>
      </c>
      <c r="I13" s="374">
        <f t="shared" ca="1" si="0"/>
        <v>0</v>
      </c>
      <c r="J13" s="375"/>
      <c r="K13" s="124"/>
      <c r="L13" s="124"/>
      <c r="M13" s="124"/>
      <c r="N13" s="124"/>
      <c r="O13" s="124"/>
      <c r="P13" s="124"/>
      <c r="Q13" s="124"/>
      <c r="R13" s="124"/>
      <c r="S13" s="124"/>
      <c r="T13" s="124"/>
      <c r="U13" s="69"/>
      <c r="V13" s="69"/>
      <c r="W13" s="69"/>
      <c r="X13" s="69"/>
    </row>
    <row r="14" spans="1:24" ht="50.1" customHeight="1" thickTop="1" x14ac:dyDescent="0.25">
      <c r="A14" s="128"/>
      <c r="B14" s="388"/>
      <c r="C14" s="128"/>
      <c r="D14" s="389" t="s">
        <v>94</v>
      </c>
      <c r="E14" s="390"/>
      <c r="F14" s="70">
        <f ca="1">SUMIF(F5:F13,"&lt;&gt;#N/A")</f>
        <v>0</v>
      </c>
      <c r="G14" s="71">
        <f ca="1">SUMIF(G5:G13,"&lt;&gt;#N/A")</f>
        <v>0</v>
      </c>
      <c r="H14" s="133">
        <f ca="1">SUMIF(H5:H13,"&lt;&gt;#N/A")</f>
        <v>0</v>
      </c>
      <c r="I14" s="398">
        <f ca="1">SUMIF(I5:I13,"&lt;&gt;#N/A")</f>
        <v>0</v>
      </c>
      <c r="J14" s="399"/>
      <c r="K14" s="124"/>
      <c r="L14" s="124"/>
      <c r="M14" s="124"/>
      <c r="N14" s="124"/>
      <c r="O14" s="124"/>
      <c r="P14" s="124"/>
      <c r="Q14" s="124"/>
      <c r="R14" s="124"/>
      <c r="S14" s="124"/>
      <c r="T14" s="124"/>
      <c r="U14" s="69"/>
      <c r="V14" s="69"/>
      <c r="W14" s="69"/>
      <c r="X14" s="69"/>
    </row>
    <row r="15" spans="1:24" ht="15" customHeight="1" x14ac:dyDescent="0.25">
      <c r="A15" s="128"/>
      <c r="B15" s="128"/>
      <c r="C15" s="128"/>
      <c r="D15" s="128"/>
      <c r="E15" s="128"/>
      <c r="F15" s="128"/>
      <c r="G15" s="69"/>
      <c r="H15" s="69"/>
      <c r="I15" s="69"/>
      <c r="J15" s="69"/>
      <c r="K15" s="69"/>
      <c r="L15" s="69"/>
      <c r="M15" s="69"/>
      <c r="N15" s="69"/>
      <c r="O15" s="69"/>
      <c r="P15" s="69"/>
      <c r="Q15" s="69"/>
      <c r="R15" s="69"/>
      <c r="S15" s="69"/>
      <c r="T15" s="69"/>
      <c r="U15" s="69"/>
    </row>
    <row r="16" spans="1:24" ht="15.75" x14ac:dyDescent="0.25"/>
    <row r="17" spans="2:20" ht="80.099999999999994" customHeight="1" x14ac:dyDescent="0.25">
      <c r="B17" s="359">
        <v>1</v>
      </c>
      <c r="D17" s="391">
        <v>1</v>
      </c>
      <c r="E17" s="391"/>
      <c r="F17" s="391"/>
      <c r="G17" s="391"/>
      <c r="H17" s="391"/>
      <c r="J17" s="391">
        <v>2</v>
      </c>
      <c r="K17" s="391"/>
      <c r="L17" s="391"/>
      <c r="M17" s="391"/>
      <c r="N17" s="391"/>
      <c r="P17" s="391">
        <v>3</v>
      </c>
      <c r="Q17" s="391"/>
      <c r="R17" s="391"/>
      <c r="S17" s="391"/>
      <c r="T17" s="391"/>
    </row>
    <row r="18" spans="2:20" ht="15" customHeight="1" x14ac:dyDescent="0.25">
      <c r="B18" s="359"/>
    </row>
    <row r="19" spans="2:20" ht="80.099999999999994" customHeight="1" x14ac:dyDescent="0.25">
      <c r="B19" s="359"/>
      <c r="D19" s="376" t="str">
        <f>VLOOKUP($H$1,tblProgramSchedule,MATCH("DAY " &amp; $B17 &amp; " / EXERCISE " &amp; D17,tblProgramScheduleColumnHeaders,0),0)</f>
        <v>COMPETITION SQUAT</v>
      </c>
      <c r="E19" s="377"/>
      <c r="F19" s="377"/>
      <c r="G19" s="377"/>
      <c r="H19" s="378"/>
      <c r="J19" s="376" t="str">
        <f>VLOOKUP($H$1,tblProgramSchedule,MATCH("DAY " &amp; $B17 &amp; " / EXERCISE " &amp; J17,tblProgramScheduleColumnHeaders,0),0)</f>
        <v>COMPETITION PRESS</v>
      </c>
      <c r="K19" s="377"/>
      <c r="L19" s="377"/>
      <c r="M19" s="377"/>
      <c r="N19" s="378"/>
      <c r="P19" s="376" t="str">
        <f>VLOOKUP($H$1,tblProgramSchedule,MATCH("DAY " &amp; $B17 &amp; " / EXERCISE " &amp; P17,tblProgramScheduleColumnHeaders,0),0)</f>
        <v>SUPPLEMENTAL DEAD LIFT - METHOD 2</v>
      </c>
      <c r="Q19" s="377"/>
      <c r="R19" s="377"/>
      <c r="S19" s="377"/>
      <c r="T19" s="378"/>
    </row>
    <row r="20" spans="2:20" ht="50.1" customHeight="1" x14ac:dyDescent="0.25">
      <c r="B20" s="359"/>
      <c r="D20" s="72" t="s">
        <v>79</v>
      </c>
      <c r="E20" s="379" t="str">
        <f>VLOOKUP('WEEK 7'!$H$1,tblProgramExerciseDetails,MATCH(D19 &amp; " - " &amp; D20,tblProgramExerciseDetailsColumnHeaders,0),0)</f>
        <v>Squat with belt</v>
      </c>
      <c r="F20" s="380"/>
      <c r="G20" s="380"/>
      <c r="H20" s="381"/>
      <c r="J20" s="72" t="s">
        <v>79</v>
      </c>
      <c r="K20" s="379" t="str">
        <f>VLOOKUP('WEEK 7'!$H$1,tblProgramExerciseDetails,MATCH(J19 &amp; " - " &amp; J20,tblProgramExerciseDetailsColumnHeaders,0),0)</f>
        <v>Press with belt</v>
      </c>
      <c r="L20" s="380"/>
      <c r="M20" s="380"/>
      <c r="N20" s="381"/>
      <c r="P20" s="72" t="s">
        <v>79</v>
      </c>
      <c r="Q20" s="379" t="str">
        <f>VLOOKUP('WEEK 7'!$H$1,tblProgramExerciseDetails,MATCH(P19 &amp; " - " &amp; P20,tblProgramExerciseDetailsColumnHeaders,0),0)</f>
        <v>Pendlay Row</v>
      </c>
      <c r="R20" s="380"/>
      <c r="S20" s="380"/>
      <c r="T20" s="381"/>
    </row>
    <row r="21" spans="2:20" ht="50.1" customHeight="1" x14ac:dyDescent="0.25">
      <c r="B21" s="359"/>
      <c r="D21" s="73" t="s">
        <v>78</v>
      </c>
      <c r="E21" s="382" t="str">
        <f>VLOOKUP('WEEK 7'!$H$1,tblProgramExerciseDetails,MATCH(D19 &amp; " - " &amp; D21,tblProgramExerciseDetailsColumnHeaders,0),0)</f>
        <v>Max 4 min for sets at RPE over 7</v>
      </c>
      <c r="F21" s="383"/>
      <c r="G21" s="383"/>
      <c r="H21" s="384"/>
      <c r="J21" s="73" t="s">
        <v>78</v>
      </c>
      <c r="K21" s="382" t="str">
        <f>VLOOKUP('WEEK 7'!$H$1,tblProgramExerciseDetails,MATCH(J19 &amp; " - " &amp; J21,tblProgramExerciseDetailsColumnHeaders,0),0)</f>
        <v>Max 4 min for sets at RPE over 7</v>
      </c>
      <c r="L21" s="383"/>
      <c r="M21" s="383"/>
      <c r="N21" s="384"/>
      <c r="P21" s="73" t="s">
        <v>78</v>
      </c>
      <c r="Q21" s="382" t="str">
        <f>VLOOKUP('WEEK 7'!$H$1,tblProgramExerciseDetails,MATCH(P19 &amp; " - " &amp; P21,tblProgramExerciseDetailsColumnHeaders,0),0)</f>
        <v>See Myorep description</v>
      </c>
      <c r="R21" s="383"/>
      <c r="S21" s="383"/>
      <c r="T21" s="384"/>
    </row>
    <row r="22" spans="2:20" ht="80.099999999999994" customHeight="1" x14ac:dyDescent="0.25">
      <c r="B22" s="359"/>
      <c r="D22" s="74" t="s">
        <v>77</v>
      </c>
      <c r="E22" s="385" t="str">
        <f>VLOOKUP('WEEK 7'!$H$1,tblProgramExerciseDetails,MATCH(D19 &amp; " - " &amp; D22,tblProgramExerciseDetailsColumnHeaders,0),0)</f>
        <v>• 1 Reps @ 8 RPE (90-93%)
• 6 Reps @ 8 RPE (75-80%) x 3 Sets</v>
      </c>
      <c r="F22" s="386"/>
      <c r="G22" s="386"/>
      <c r="H22" s="387"/>
      <c r="J22" s="74" t="s">
        <v>77</v>
      </c>
      <c r="K22" s="385" t="str">
        <f>VLOOKUP('WEEK 7'!$H$1,tblProgramExerciseDetails,MATCH(J19 &amp; " - " &amp; J22,tblProgramExerciseDetailsColumnHeaders,0),0)</f>
        <v>• 1 Reps @ 8 RPE (90-93%)
• 6 Reps @ 8 RPE (75-80%) x 3 Sets</v>
      </c>
      <c r="L22" s="386"/>
      <c r="M22" s="386"/>
      <c r="N22" s="387"/>
      <c r="P22" s="74" t="s">
        <v>77</v>
      </c>
      <c r="Q22" s="385" t="str">
        <f>VLOOKUP('WEEK 7'!$H$1,tblProgramExerciseDetails,MATCH(P19 &amp; " - " &amp; P22,tblProgramExerciseDetailsColumnHeaders,0),0)</f>
        <v>• 12-15 Reps @ 8 RPE 
• 3-5 Reps</v>
      </c>
      <c r="R22" s="386"/>
      <c r="S22" s="386"/>
      <c r="T22" s="387"/>
    </row>
    <row r="23" spans="2:20" ht="60" customHeight="1" x14ac:dyDescent="0.25">
      <c r="B23" s="359"/>
      <c r="D23" s="75" t="s">
        <v>58</v>
      </c>
      <c r="E23" s="75" t="s">
        <v>60</v>
      </c>
      <c r="F23" s="75" t="s">
        <v>59</v>
      </c>
      <c r="G23" s="75" t="s">
        <v>61</v>
      </c>
      <c r="H23" s="75" t="s">
        <v>87</v>
      </c>
      <c r="J23" s="75" t="s">
        <v>58</v>
      </c>
      <c r="K23" s="75" t="s">
        <v>60</v>
      </c>
      <c r="L23" s="75" t="s">
        <v>59</v>
      </c>
      <c r="M23" s="75" t="s">
        <v>61</v>
      </c>
      <c r="N23" s="75" t="s">
        <v>87</v>
      </c>
      <c r="P23" s="75" t="s">
        <v>58</v>
      </c>
      <c r="Q23" s="75" t="s">
        <v>60</v>
      </c>
      <c r="R23" s="75" t="s">
        <v>59</v>
      </c>
      <c r="S23" s="75" t="s">
        <v>61</v>
      </c>
      <c r="T23" s="75" t="s">
        <v>87</v>
      </c>
    </row>
    <row r="24" spans="2:20" ht="39.950000000000003" customHeight="1" x14ac:dyDescent="0.25">
      <c r="B24" s="359"/>
      <c r="D24" s="76" t="s">
        <v>62</v>
      </c>
      <c r="E24" s="77"/>
      <c r="F24" s="78"/>
      <c r="G24" s="79"/>
      <c r="H24" s="80" t="str">
        <f t="shared" ref="H24:H32" si="2">IF(ISNUMBER(E24),E24/E$33,"")</f>
        <v/>
      </c>
      <c r="J24" s="76" t="s">
        <v>62</v>
      </c>
      <c r="K24" s="77"/>
      <c r="L24" s="78"/>
      <c r="M24" s="79"/>
      <c r="N24" s="80" t="str">
        <f t="shared" ref="N24:N32" si="3">IF(ISNUMBER(K24),K24/K$33,"")</f>
        <v/>
      </c>
      <c r="P24" s="76" t="s">
        <v>62</v>
      </c>
      <c r="Q24" s="77"/>
      <c r="R24" s="78"/>
      <c r="S24" s="79"/>
      <c r="T24" s="80" t="str">
        <f t="shared" ref="T24:T32" si="4">IF(ISNUMBER(Q24),Q24/Q$33,"")</f>
        <v/>
      </c>
    </row>
    <row r="25" spans="2:20" ht="39.950000000000003" customHeight="1" x14ac:dyDescent="0.25">
      <c r="B25" s="359"/>
      <c r="D25" s="81" t="s">
        <v>63</v>
      </c>
      <c r="E25" s="82"/>
      <c r="F25" s="83"/>
      <c r="G25" s="84"/>
      <c r="H25" s="85" t="str">
        <f t="shared" si="2"/>
        <v/>
      </c>
      <c r="J25" s="81" t="s">
        <v>63</v>
      </c>
      <c r="K25" s="82"/>
      <c r="L25" s="83"/>
      <c r="M25" s="84"/>
      <c r="N25" s="85" t="str">
        <f t="shared" si="3"/>
        <v/>
      </c>
      <c r="P25" s="81" t="s">
        <v>63</v>
      </c>
      <c r="Q25" s="82"/>
      <c r="R25" s="83"/>
      <c r="S25" s="84"/>
      <c r="T25" s="85" t="str">
        <f t="shared" si="4"/>
        <v/>
      </c>
    </row>
    <row r="26" spans="2:20" ht="39.950000000000003" customHeight="1" x14ac:dyDescent="0.25">
      <c r="B26" s="359"/>
      <c r="D26" s="81" t="s">
        <v>64</v>
      </c>
      <c r="E26" s="86"/>
      <c r="F26" s="87"/>
      <c r="G26" s="88"/>
      <c r="H26" s="89" t="str">
        <f t="shared" si="2"/>
        <v/>
      </c>
      <c r="J26" s="81" t="s">
        <v>64</v>
      </c>
      <c r="K26" s="86"/>
      <c r="L26" s="87"/>
      <c r="M26" s="88"/>
      <c r="N26" s="89" t="str">
        <f t="shared" si="3"/>
        <v/>
      </c>
      <c r="P26" s="81" t="s">
        <v>64</v>
      </c>
      <c r="Q26" s="86"/>
      <c r="R26" s="87"/>
      <c r="S26" s="88"/>
      <c r="T26" s="89" t="str">
        <f t="shared" si="4"/>
        <v/>
      </c>
    </row>
    <row r="27" spans="2:20" ht="39.950000000000003" customHeight="1" x14ac:dyDescent="0.25">
      <c r="B27" s="359"/>
      <c r="D27" s="81" t="s">
        <v>65</v>
      </c>
      <c r="E27" s="82"/>
      <c r="F27" s="83"/>
      <c r="G27" s="84"/>
      <c r="H27" s="85" t="str">
        <f t="shared" si="2"/>
        <v/>
      </c>
      <c r="J27" s="81" t="s">
        <v>65</v>
      </c>
      <c r="K27" s="82"/>
      <c r="L27" s="83"/>
      <c r="M27" s="84"/>
      <c r="N27" s="85" t="str">
        <f t="shared" si="3"/>
        <v/>
      </c>
      <c r="P27" s="81" t="s">
        <v>65</v>
      </c>
      <c r="Q27" s="82"/>
      <c r="R27" s="83"/>
      <c r="S27" s="84"/>
      <c r="T27" s="85" t="str">
        <f t="shared" si="4"/>
        <v/>
      </c>
    </row>
    <row r="28" spans="2:20" ht="39.950000000000003" customHeight="1" x14ac:dyDescent="0.25">
      <c r="B28" s="359"/>
      <c r="D28" s="81" t="s">
        <v>66</v>
      </c>
      <c r="E28" s="86"/>
      <c r="F28" s="87"/>
      <c r="G28" s="88"/>
      <c r="H28" s="89" t="str">
        <f t="shared" si="2"/>
        <v/>
      </c>
      <c r="J28" s="81" t="s">
        <v>66</v>
      </c>
      <c r="K28" s="86"/>
      <c r="L28" s="87"/>
      <c r="M28" s="88"/>
      <c r="N28" s="89" t="str">
        <f t="shared" si="3"/>
        <v/>
      </c>
      <c r="P28" s="81" t="s">
        <v>66</v>
      </c>
      <c r="Q28" s="86"/>
      <c r="R28" s="87"/>
      <c r="S28" s="88"/>
      <c r="T28" s="89" t="str">
        <f t="shared" si="4"/>
        <v/>
      </c>
    </row>
    <row r="29" spans="2:20" ht="39.950000000000003" customHeight="1" x14ac:dyDescent="0.25">
      <c r="B29" s="359"/>
      <c r="D29" s="81" t="s">
        <v>67</v>
      </c>
      <c r="E29" s="82"/>
      <c r="F29" s="83"/>
      <c r="G29" s="84"/>
      <c r="H29" s="85" t="str">
        <f t="shared" si="2"/>
        <v/>
      </c>
      <c r="J29" s="81" t="s">
        <v>67</v>
      </c>
      <c r="K29" s="82"/>
      <c r="L29" s="83"/>
      <c r="M29" s="84"/>
      <c r="N29" s="85" t="str">
        <f t="shared" si="3"/>
        <v/>
      </c>
      <c r="P29" s="81" t="s">
        <v>67</v>
      </c>
      <c r="Q29" s="82"/>
      <c r="R29" s="83"/>
      <c r="S29" s="84"/>
      <c r="T29" s="85" t="str">
        <f t="shared" si="4"/>
        <v/>
      </c>
    </row>
    <row r="30" spans="2:20" ht="39.950000000000003" customHeight="1" x14ac:dyDescent="0.25">
      <c r="B30" s="359"/>
      <c r="D30" s="81" t="s">
        <v>68</v>
      </c>
      <c r="E30" s="86"/>
      <c r="F30" s="87"/>
      <c r="G30" s="88"/>
      <c r="H30" s="89" t="str">
        <f t="shared" si="2"/>
        <v/>
      </c>
      <c r="J30" s="81" t="s">
        <v>68</v>
      </c>
      <c r="K30" s="86"/>
      <c r="L30" s="87"/>
      <c r="M30" s="88"/>
      <c r="N30" s="89" t="str">
        <f t="shared" si="3"/>
        <v/>
      </c>
      <c r="P30" s="81" t="s">
        <v>68</v>
      </c>
      <c r="Q30" s="86"/>
      <c r="R30" s="87"/>
      <c r="S30" s="88"/>
      <c r="T30" s="89" t="str">
        <f t="shared" si="4"/>
        <v/>
      </c>
    </row>
    <row r="31" spans="2:20" ht="39.950000000000003" customHeight="1" x14ac:dyDescent="0.25">
      <c r="B31" s="359"/>
      <c r="D31" s="81" t="s">
        <v>69</v>
      </c>
      <c r="E31" s="82"/>
      <c r="F31" s="83"/>
      <c r="G31" s="84"/>
      <c r="H31" s="85" t="str">
        <f t="shared" si="2"/>
        <v/>
      </c>
      <c r="J31" s="81" t="s">
        <v>69</v>
      </c>
      <c r="K31" s="82"/>
      <c r="L31" s="83"/>
      <c r="M31" s="84"/>
      <c r="N31" s="85" t="str">
        <f t="shared" si="3"/>
        <v/>
      </c>
      <c r="P31" s="81" t="s">
        <v>69</v>
      </c>
      <c r="Q31" s="82"/>
      <c r="R31" s="83"/>
      <c r="S31" s="84"/>
      <c r="T31" s="85" t="str">
        <f t="shared" si="4"/>
        <v/>
      </c>
    </row>
    <row r="32" spans="2:20" ht="39.950000000000003" customHeight="1" thickBot="1" x14ac:dyDescent="0.3">
      <c r="B32" s="359"/>
      <c r="D32" s="90" t="s">
        <v>70</v>
      </c>
      <c r="E32" s="91"/>
      <c r="F32" s="92"/>
      <c r="G32" s="93"/>
      <c r="H32" s="94" t="str">
        <f t="shared" si="2"/>
        <v/>
      </c>
      <c r="J32" s="90" t="s">
        <v>70</v>
      </c>
      <c r="K32" s="91"/>
      <c r="L32" s="92"/>
      <c r="M32" s="93"/>
      <c r="N32" s="94" t="str">
        <f t="shared" si="3"/>
        <v/>
      </c>
      <c r="P32" s="90" t="s">
        <v>70</v>
      </c>
      <c r="Q32" s="91"/>
      <c r="R32" s="92"/>
      <c r="S32" s="93"/>
      <c r="T32" s="94" t="str">
        <f t="shared" si="4"/>
        <v/>
      </c>
    </row>
    <row r="33" spans="2:20" ht="60" customHeight="1" thickTop="1" x14ac:dyDescent="0.25">
      <c r="B33" s="359"/>
      <c r="D33" s="95" t="s">
        <v>88</v>
      </c>
      <c r="E33" s="360">
        <f ca="1">ROUNDUP(F38/(VLOOKUP(1,tblRPECoefficientWithoutColumnHeaders,2,0)*G38^2+VLOOKUP(2,tblRPECoefficientWithoutColumnHeaders,2,0)*G38+VLOOKUP(3,tblRPECoefficientWithoutColumnHeaders,2,0)),0)</f>
        <v>0</v>
      </c>
      <c r="F33" s="361"/>
      <c r="G33" s="361"/>
      <c r="H33" s="362"/>
      <c r="J33" s="95" t="s">
        <v>88</v>
      </c>
      <c r="K33" s="360">
        <f ca="1">ROUNDUP(L38/(VLOOKUP(1,tblRPECoefficientWithoutColumnHeaders,2,0)*M38^2+VLOOKUP(2,tblRPECoefficientWithoutColumnHeaders,2,0)*M38+VLOOKUP(3,tblRPECoefficientWithoutColumnHeaders,2,0)),0)</f>
        <v>0</v>
      </c>
      <c r="L33" s="361"/>
      <c r="M33" s="361"/>
      <c r="N33" s="362"/>
      <c r="P33" s="95" t="s">
        <v>88</v>
      </c>
      <c r="Q33" s="360">
        <f ca="1">ROUNDUP(R38/(VLOOKUP(1,tblRPECoefficientWithoutColumnHeaders,2,0)*S38^2+VLOOKUP(2,tblRPECoefficientWithoutColumnHeaders,2,0)*S38+VLOOKUP(3,tblRPECoefficientWithoutColumnHeaders,2,0)),0)</f>
        <v>0</v>
      </c>
      <c r="R33" s="361"/>
      <c r="S33" s="361"/>
      <c r="T33" s="362"/>
    </row>
    <row r="34" spans="2:20" ht="60" customHeight="1" x14ac:dyDescent="0.25">
      <c r="B34" s="359"/>
      <c r="D34" s="96" t="s">
        <v>89</v>
      </c>
      <c r="E34" s="363">
        <f ca="1">IF(ISNUMBER(E38),ROUNDUP((1-(E38/(VLOOKUP(1,tblRPECoefficientWithoutColumnHeaders,2,0)*H38^2+VLOOKUP(2,tblRPECoefficientWithoutColumnHeaders,2,0)*H38+VLOOKUP(3,tblRPECoefficientWithoutColumnHeaders,2,0)))/E33)*100,1),0)</f>
        <v>0</v>
      </c>
      <c r="F34" s="364"/>
      <c r="G34" s="364"/>
      <c r="H34" s="365"/>
      <c r="J34" s="96" t="s">
        <v>89</v>
      </c>
      <c r="K34" s="363">
        <f ca="1">IF(ISNUMBER(K38),ROUNDUP((1-(K38/(VLOOKUP(1,tblRPECoefficientWithoutColumnHeaders,2,0)*N38^2+VLOOKUP(2,tblRPECoefficientWithoutColumnHeaders,2,0)*N38+VLOOKUP(3,tblRPECoefficientWithoutColumnHeaders,2,0)))/K33)*100,1),0)</f>
        <v>0</v>
      </c>
      <c r="L34" s="364"/>
      <c r="M34" s="364"/>
      <c r="N34" s="365"/>
      <c r="P34" s="96" t="s">
        <v>89</v>
      </c>
      <c r="Q34" s="363">
        <f ca="1">IF(ISNUMBER(Q38),ROUNDUP((1-(Q38/(VLOOKUP(1,tblRPECoefficientWithoutColumnHeaders,2,0)*T38^2+VLOOKUP(2,tblRPECoefficientWithoutColumnHeaders,2,0)*T38+VLOOKUP(3,tblRPECoefficientWithoutColumnHeaders,2,0)))/Q33)*100,1),0)</f>
        <v>0</v>
      </c>
      <c r="R34" s="364"/>
      <c r="S34" s="364"/>
      <c r="T34" s="365"/>
    </row>
    <row r="35" spans="2:20" ht="60" customHeight="1" x14ac:dyDescent="0.25">
      <c r="B35" s="359"/>
      <c r="D35" s="96" t="s">
        <v>90</v>
      </c>
      <c r="E35" s="363">
        <f>IF(COUNT(H24:H32)&gt;0,AVERAGEIF(H24:H32,"&gt;0"),0)</f>
        <v>0</v>
      </c>
      <c r="F35" s="364"/>
      <c r="G35" s="364"/>
      <c r="H35" s="365"/>
      <c r="J35" s="96" t="s">
        <v>90</v>
      </c>
      <c r="K35" s="363">
        <f>IF(COUNT(N24:N32)&gt;0,AVERAGEIF(N24:N32,"&gt;0"),0)</f>
        <v>0</v>
      </c>
      <c r="L35" s="364"/>
      <c r="M35" s="364"/>
      <c r="N35" s="365"/>
      <c r="P35" s="96" t="s">
        <v>90</v>
      </c>
      <c r="Q35" s="363">
        <f>IF(COUNT(T24:T32)&gt;0,AVERAGEIF(T24:T32,"&gt;0"),0)</f>
        <v>0</v>
      </c>
      <c r="R35" s="364"/>
      <c r="S35" s="364"/>
      <c r="T35" s="365"/>
    </row>
    <row r="36" spans="2:20" ht="60" customHeight="1" x14ac:dyDescent="0.25">
      <c r="B36" s="359"/>
      <c r="D36" s="96" t="s">
        <v>59</v>
      </c>
      <c r="E36" s="366">
        <f>SUM(F24:F32)</f>
        <v>0</v>
      </c>
      <c r="F36" s="367"/>
      <c r="G36" s="367"/>
      <c r="H36" s="368"/>
      <c r="J36" s="96" t="s">
        <v>59</v>
      </c>
      <c r="K36" s="366">
        <f>SUM(L24:L32)</f>
        <v>0</v>
      </c>
      <c r="L36" s="367"/>
      <c r="M36" s="367"/>
      <c r="N36" s="368"/>
      <c r="P36" s="96" t="s">
        <v>59</v>
      </c>
      <c r="Q36" s="366">
        <f>SUM(R24:R32)</f>
        <v>0</v>
      </c>
      <c r="R36" s="367"/>
      <c r="S36" s="367"/>
      <c r="T36" s="368"/>
    </row>
    <row r="37" spans="2:20" ht="60" customHeight="1" x14ac:dyDescent="0.25">
      <c r="B37" s="359"/>
      <c r="D37" s="97" t="s">
        <v>60</v>
      </c>
      <c r="E37" s="369">
        <f>SUM(PRODUCT(E24:F24),PRODUCT(E25:F25),PRODUCT(E26:F26),PRODUCT(E27:F27),PRODUCT(E28:F28),PRODUCT(E29:F29),PRODUCT(E30:F30),PRODUCT(E31:F31),PRODUCT(E32:F32))</f>
        <v>0</v>
      </c>
      <c r="F37" s="370"/>
      <c r="G37" s="370"/>
      <c r="H37" s="371"/>
      <c r="J37" s="97" t="s">
        <v>60</v>
      </c>
      <c r="K37" s="369">
        <f>SUM(PRODUCT(K24:L24),PRODUCT(K25:L25),PRODUCT(K26:L26),PRODUCT(K27:L27),PRODUCT(K28:L28),PRODUCT(K29:L29),PRODUCT(K30:L30),PRODUCT(K31:L31),PRODUCT(K32:L32))</f>
        <v>0</v>
      </c>
      <c r="L37" s="370"/>
      <c r="M37" s="370"/>
      <c r="N37" s="371"/>
      <c r="P37" s="97" t="s">
        <v>91</v>
      </c>
      <c r="Q37" s="369">
        <f>SUM(PRODUCT(Q24:R24),PRODUCT(Q25:R25),PRODUCT(Q26:R26),PRODUCT(Q27:R27),PRODUCT(Q28:R28),PRODUCT(Q29:R29),PRODUCT(Q30:R30),PRODUCT(Q31:R31),PRODUCT(Q32:R32))</f>
        <v>0</v>
      </c>
      <c r="R37" s="370"/>
      <c r="S37" s="370"/>
      <c r="T37" s="371"/>
    </row>
    <row r="38" spans="2:20" ht="39.950000000000003" customHeight="1" x14ac:dyDescent="0.25">
      <c r="B38" s="359"/>
      <c r="D38" s="98"/>
      <c r="E38" s="99" t="str">
        <f ca="1">OFFSET(E23,COUNT(E24:E32),0)</f>
        <v>WEIGHT</v>
      </c>
      <c r="F38" s="100">
        <f ca="1">IF(COUNT(E24:E32)&gt;0,OFFSET(E23,MATCH(MAX(E24:E32),E24:E32,0),0),0)</f>
        <v>0</v>
      </c>
      <c r="G38" s="100">
        <f ca="1">IF(COUNT(E24:E32)&gt;0,OFFSET(F23,MATCH(MAX(E24:E32),E24:E32,0),0)+(10-OFFSET(G23,MATCH(MAX(E24:E32),E24:E32,0),0)),0)</f>
        <v>0</v>
      </c>
      <c r="H38" s="101">
        <f ca="1">IF(COUNT(E24:E32)&gt;0,OFFSET(F23,COUNT(E24:E32),0)+(10-(OFFSET(G23,COUNT(E24:E32),0))),0)</f>
        <v>0</v>
      </c>
      <c r="J38" s="98" t="s">
        <v>95</v>
      </c>
      <c r="K38" s="99" t="str">
        <f ca="1">OFFSET(K23,COUNT(K24:K32),0)</f>
        <v>WEIGHT</v>
      </c>
      <c r="L38" s="100">
        <f ca="1">IF(COUNT(K24:K32)&gt;0,OFFSET(K23,MATCH(MAX(K24:K32),K24:K32,0),0),0)</f>
        <v>0</v>
      </c>
      <c r="M38" s="100">
        <f ca="1">IF(COUNT(K24:K32)&gt;0,OFFSET(L23,MATCH(MAX(K24:K32),K24:K32,0),0)+(10-OFFSET(M23,MATCH(MAX(K24:K32),K24:K32,0),0)),0)</f>
        <v>0</v>
      </c>
      <c r="N38" s="101">
        <f ca="1">IF(COUNT(K24:K32)&gt;0,OFFSET(L23,COUNT(K24:K32),0)+(10-(OFFSET(M23,COUNT(K24:K32),0))),0)</f>
        <v>0</v>
      </c>
      <c r="P38" s="98"/>
      <c r="Q38" s="99" t="str">
        <f ca="1">OFFSET(Q23,COUNT(Q24:Q32),0)</f>
        <v>WEIGHT</v>
      </c>
      <c r="R38" s="100">
        <f ca="1">IF(COUNT(Q24:Q32)&gt;0,OFFSET(Q23,MATCH(MAX(Q24:Q32),Q24:Q32,0),0),0)</f>
        <v>0</v>
      </c>
      <c r="S38" s="100">
        <f ca="1">IF(COUNT(Q24:Q32)&gt;0,OFFSET(R23,MATCH(MAX(Q24:Q32),Q24:Q32,0),0)+(10-OFFSET(S23,MATCH(MAX(Q24:Q32),Q24:Q32,0),0)),0)</f>
        <v>0</v>
      </c>
      <c r="T38" s="101">
        <f ca="1">IF(COUNT(Q24:Q32)&gt;0,OFFSET(R23,COUNT(Q24:Q32),0)+(10-(OFFSET(S23,COUNT(Q24:Q32),0))),0)</f>
        <v>0</v>
      </c>
    </row>
    <row r="39" spans="2:20" ht="15.75" x14ac:dyDescent="0.25"/>
    <row r="40" spans="2:20" ht="15.75" x14ac:dyDescent="0.25"/>
    <row r="41" spans="2:20" ht="80.099999999999994" customHeight="1" x14ac:dyDescent="0.25">
      <c r="B41" s="359">
        <v>2</v>
      </c>
      <c r="D41" s="391">
        <v>1</v>
      </c>
      <c r="E41" s="391"/>
      <c r="F41" s="391"/>
      <c r="G41" s="391"/>
      <c r="H41" s="391"/>
      <c r="J41" s="391">
        <v>2</v>
      </c>
      <c r="K41" s="391"/>
      <c r="L41" s="391"/>
      <c r="M41" s="391"/>
      <c r="N41" s="391"/>
      <c r="P41" s="391">
        <v>3</v>
      </c>
      <c r="Q41" s="391"/>
      <c r="R41" s="391"/>
      <c r="S41" s="391"/>
      <c r="T41" s="391"/>
    </row>
    <row r="42" spans="2:20" ht="15" customHeight="1" x14ac:dyDescent="0.25">
      <c r="B42" s="359"/>
    </row>
    <row r="43" spans="2:20" ht="80.099999999999994" customHeight="1" x14ac:dyDescent="0.25">
      <c r="B43" s="359"/>
      <c r="D43" s="376" t="str">
        <f>VLOOKUP($H$1,tblProgramSchedule,MATCH("DAY " &amp; $B41 &amp; " / EXERCISE " &amp; D41,tblProgramScheduleColumnHeaders,0),0)</f>
        <v>COMPETITION BENCH</v>
      </c>
      <c r="E43" s="377"/>
      <c r="F43" s="377"/>
      <c r="G43" s="377"/>
      <c r="H43" s="378"/>
      <c r="J43" s="376" t="str">
        <f>VLOOKUP($H$1,tblProgramSchedule,MATCH("DAY " &amp; $B41 &amp; " / EXERCISE " &amp; J41,tblProgramScheduleColumnHeaders,0),0)</f>
        <v>SUPPLEMENTAL SQUAT - METHOD 1</v>
      </c>
      <c r="K43" s="377"/>
      <c r="L43" s="377"/>
      <c r="M43" s="377"/>
      <c r="N43" s="378"/>
      <c r="P43" s="376" t="str">
        <f>VLOOKUP($H$1,tblProgramSchedule,MATCH("DAY " &amp; $B41 &amp; " / EXERCISE " &amp; P41,tblProgramScheduleColumnHeaders,0),0)</f>
        <v>SUPPLEMENTAL BENCH - METHOD 2</v>
      </c>
      <c r="Q43" s="377"/>
      <c r="R43" s="377"/>
      <c r="S43" s="377"/>
      <c r="T43" s="378"/>
    </row>
    <row r="44" spans="2:20" ht="50.1" customHeight="1" x14ac:dyDescent="0.25">
      <c r="B44" s="359"/>
      <c r="D44" s="72" t="s">
        <v>79</v>
      </c>
      <c r="E44" s="379" t="str">
        <f>VLOOKUP('WEEK 7'!$H$1,tblProgramExerciseDetails,MATCH(D43 &amp; " - " &amp; D44,tblProgramExerciseDetailsColumnHeaders,0),0)</f>
        <v>Bench with 1-Sec Pause</v>
      </c>
      <c r="F44" s="380"/>
      <c r="G44" s="380"/>
      <c r="H44" s="381"/>
      <c r="J44" s="72" t="s">
        <v>79</v>
      </c>
      <c r="K44" s="379" t="str">
        <f>VLOOKUP('WEEK 7'!$H$1,tblProgramExerciseDetails,MATCH(J43 &amp; " - " &amp; J44,tblProgramExerciseDetailsColumnHeaders,0),0)</f>
        <v>Stiff-legged deadlifts</v>
      </c>
      <c r="L44" s="380"/>
      <c r="M44" s="380"/>
      <c r="N44" s="381"/>
      <c r="P44" s="72" t="s">
        <v>79</v>
      </c>
      <c r="Q44" s="379" t="str">
        <f>VLOOKUP('WEEK 7'!$H$1,tblProgramExerciseDetails,MATCH(P43 &amp; " - " &amp; P44,tblProgramExerciseDetailsColumnHeaders,0),0)</f>
        <v>DB Incline-Bench Press or Close-Grip Bench Press with Barbell</v>
      </c>
      <c r="R44" s="380"/>
      <c r="S44" s="380"/>
      <c r="T44" s="381"/>
    </row>
    <row r="45" spans="2:20" ht="50.1" customHeight="1" x14ac:dyDescent="0.25">
      <c r="B45" s="359"/>
      <c r="D45" s="73" t="s">
        <v>78</v>
      </c>
      <c r="E45" s="382" t="str">
        <f>VLOOKUP('WEEK 7'!$H$1,tblProgramExerciseDetails,MATCH(D43 &amp; " - " &amp; D45,tblProgramExerciseDetailsColumnHeaders,0),0)</f>
        <v>Max 4 Min for Sets at RPE Over 7</v>
      </c>
      <c r="F45" s="383"/>
      <c r="G45" s="383"/>
      <c r="H45" s="384"/>
      <c r="J45" s="73" t="s">
        <v>78</v>
      </c>
      <c r="K45" s="382" t="str">
        <f>VLOOKUP('WEEK 7'!$H$1,tblProgramExerciseDetails,MATCH(J43 &amp; " - " &amp; J45,tblProgramExerciseDetailsColumnHeaders,0),0)</f>
        <v>Max 3-5 min for sets at RPE over 7</v>
      </c>
      <c r="L45" s="383"/>
      <c r="M45" s="383"/>
      <c r="N45" s="384"/>
      <c r="P45" s="73" t="s">
        <v>78</v>
      </c>
      <c r="Q45" s="382" t="str">
        <f>VLOOKUP('WEEK 7'!$H$1,tblProgramExerciseDetails,MATCH(P43 &amp; " - " &amp; P45,tblProgramExerciseDetailsColumnHeaders,0),0)</f>
        <v>See Myorep description</v>
      </c>
      <c r="R45" s="383"/>
      <c r="S45" s="383"/>
      <c r="T45" s="384"/>
    </row>
    <row r="46" spans="2:20" ht="80.099999999999994" customHeight="1" x14ac:dyDescent="0.25">
      <c r="B46" s="359"/>
      <c r="D46" s="74" t="s">
        <v>77</v>
      </c>
      <c r="E46" s="385" t="str">
        <f>VLOOKUP('WEEK 7'!$H$1,tblProgramExerciseDetails,MATCH(D43 &amp; " - " &amp; D46,tblProgramExerciseDetailsColumnHeaders,0),0)</f>
        <v>• 1 Reps @ 8 RPE (90-93%)
• 6 Reps @ 8 RPE (75-80%) x 3 Sets</v>
      </c>
      <c r="F46" s="386"/>
      <c r="G46" s="386"/>
      <c r="H46" s="387"/>
      <c r="J46" s="74" t="s">
        <v>77</v>
      </c>
      <c r="K46" s="385" t="str">
        <f>VLOOKUP('WEEK 7'!$H$1,tblProgramExerciseDetails,MATCH(J43 &amp; " - " &amp; J46,tblProgramExerciseDetailsColumnHeaders,0),0)</f>
        <v>• 8 Reps @ 6 RPE (68%)
• 8 Reps @ 7 RPE (73%)
• 8 Reps @ 8 RPE (78%) x 4 Sets</v>
      </c>
      <c r="L46" s="386"/>
      <c r="M46" s="386"/>
      <c r="N46" s="387"/>
      <c r="P46" s="74" t="s">
        <v>77</v>
      </c>
      <c r="Q46" s="385" t="str">
        <f>VLOOKUP('WEEK 7'!$H$1,tblProgramExerciseDetails,MATCH(P43 &amp; " - " &amp; P46,tblProgramExerciseDetailsColumnHeaders,0),0)</f>
        <v>• 12-15 Reps @ 8 RPE 
• 3-5 Reps</v>
      </c>
      <c r="R46" s="386"/>
      <c r="S46" s="386"/>
      <c r="T46" s="387"/>
    </row>
    <row r="47" spans="2:20" ht="60" customHeight="1" x14ac:dyDescent="0.25">
      <c r="B47" s="359"/>
      <c r="D47" s="75" t="s">
        <v>58</v>
      </c>
      <c r="E47" s="75" t="s">
        <v>60</v>
      </c>
      <c r="F47" s="75" t="s">
        <v>59</v>
      </c>
      <c r="G47" s="75" t="s">
        <v>61</v>
      </c>
      <c r="H47" s="75" t="s">
        <v>87</v>
      </c>
      <c r="J47" s="75" t="s">
        <v>58</v>
      </c>
      <c r="K47" s="75" t="s">
        <v>60</v>
      </c>
      <c r="L47" s="75" t="s">
        <v>59</v>
      </c>
      <c r="M47" s="75" t="s">
        <v>61</v>
      </c>
      <c r="N47" s="75" t="s">
        <v>87</v>
      </c>
      <c r="P47" s="75" t="s">
        <v>58</v>
      </c>
      <c r="Q47" s="75" t="s">
        <v>60</v>
      </c>
      <c r="R47" s="75" t="s">
        <v>59</v>
      </c>
      <c r="S47" s="75" t="s">
        <v>61</v>
      </c>
      <c r="T47" s="75" t="s">
        <v>87</v>
      </c>
    </row>
    <row r="48" spans="2:20" ht="39.950000000000003" customHeight="1" x14ac:dyDescent="0.25">
      <c r="B48" s="359"/>
      <c r="D48" s="76" t="s">
        <v>62</v>
      </c>
      <c r="E48" s="77"/>
      <c r="F48" s="78"/>
      <c r="G48" s="79"/>
      <c r="H48" s="80" t="str">
        <f>IF(ISNUMBER(E48),E48/E$57,"")</f>
        <v/>
      </c>
      <c r="J48" s="76" t="s">
        <v>62</v>
      </c>
      <c r="K48" s="77"/>
      <c r="L48" s="78"/>
      <c r="M48" s="79"/>
      <c r="N48" s="80" t="str">
        <f>IF(ISNUMBER(K48),K48/K$57,"")</f>
        <v/>
      </c>
      <c r="P48" s="76" t="s">
        <v>62</v>
      </c>
      <c r="Q48" s="77"/>
      <c r="R48" s="78"/>
      <c r="S48" s="79"/>
      <c r="T48" s="80" t="str">
        <f>IF(ISNUMBER(Q48),Q48/Q$57,"")</f>
        <v/>
      </c>
    </row>
    <row r="49" spans="2:20" ht="39.950000000000003" customHeight="1" x14ac:dyDescent="0.25">
      <c r="B49" s="359"/>
      <c r="D49" s="81" t="s">
        <v>63</v>
      </c>
      <c r="E49" s="82"/>
      <c r="F49" s="83"/>
      <c r="G49" s="84"/>
      <c r="H49" s="85" t="str">
        <f t="shared" ref="H49:H56" si="5">IF(ISNUMBER(E49),E49/E$57,"")</f>
        <v/>
      </c>
      <c r="J49" s="81" t="s">
        <v>63</v>
      </c>
      <c r="K49" s="82"/>
      <c r="L49" s="83"/>
      <c r="M49" s="84"/>
      <c r="N49" s="85" t="str">
        <f t="shared" ref="N49:N56" si="6">IF(ISNUMBER(K49),K49/K$57,"")</f>
        <v/>
      </c>
      <c r="P49" s="81" t="s">
        <v>63</v>
      </c>
      <c r="Q49" s="82"/>
      <c r="R49" s="83"/>
      <c r="S49" s="84"/>
      <c r="T49" s="85" t="str">
        <f t="shared" ref="T49:T56" si="7">IF(ISNUMBER(Q49),Q49/Q$57,"")</f>
        <v/>
      </c>
    </row>
    <row r="50" spans="2:20" ht="39.950000000000003" customHeight="1" x14ac:dyDescent="0.25">
      <c r="B50" s="359"/>
      <c r="D50" s="81" t="s">
        <v>64</v>
      </c>
      <c r="E50" s="86"/>
      <c r="F50" s="87"/>
      <c r="G50" s="88"/>
      <c r="H50" s="89" t="str">
        <f t="shared" si="5"/>
        <v/>
      </c>
      <c r="J50" s="81" t="s">
        <v>64</v>
      </c>
      <c r="K50" s="86"/>
      <c r="L50" s="87"/>
      <c r="M50" s="88"/>
      <c r="N50" s="89" t="str">
        <f t="shared" si="6"/>
        <v/>
      </c>
      <c r="P50" s="81" t="s">
        <v>64</v>
      </c>
      <c r="Q50" s="86"/>
      <c r="R50" s="87"/>
      <c r="S50" s="88"/>
      <c r="T50" s="89" t="str">
        <f t="shared" si="7"/>
        <v/>
      </c>
    </row>
    <row r="51" spans="2:20" ht="39.950000000000003" customHeight="1" x14ac:dyDescent="0.25">
      <c r="B51" s="359"/>
      <c r="D51" s="81" t="s">
        <v>65</v>
      </c>
      <c r="E51" s="82"/>
      <c r="F51" s="83"/>
      <c r="G51" s="84"/>
      <c r="H51" s="85" t="str">
        <f t="shared" si="5"/>
        <v/>
      </c>
      <c r="J51" s="81" t="s">
        <v>65</v>
      </c>
      <c r="K51" s="82"/>
      <c r="L51" s="83"/>
      <c r="M51" s="84"/>
      <c r="N51" s="85" t="str">
        <f t="shared" si="6"/>
        <v/>
      </c>
      <c r="P51" s="81" t="s">
        <v>65</v>
      </c>
      <c r="Q51" s="82"/>
      <c r="R51" s="83"/>
      <c r="S51" s="84"/>
      <c r="T51" s="85" t="str">
        <f t="shared" si="7"/>
        <v/>
      </c>
    </row>
    <row r="52" spans="2:20" ht="39.950000000000003" customHeight="1" x14ac:dyDescent="0.25">
      <c r="B52" s="359"/>
      <c r="D52" s="81" t="s">
        <v>66</v>
      </c>
      <c r="E52" s="86"/>
      <c r="F52" s="87"/>
      <c r="G52" s="88"/>
      <c r="H52" s="89" t="str">
        <f t="shared" si="5"/>
        <v/>
      </c>
      <c r="J52" s="81" t="s">
        <v>66</v>
      </c>
      <c r="K52" s="86"/>
      <c r="L52" s="87"/>
      <c r="M52" s="88"/>
      <c r="N52" s="89" t="str">
        <f t="shared" si="6"/>
        <v/>
      </c>
      <c r="P52" s="81" t="s">
        <v>66</v>
      </c>
      <c r="Q52" s="86"/>
      <c r="R52" s="87"/>
      <c r="S52" s="88"/>
      <c r="T52" s="89" t="str">
        <f t="shared" si="7"/>
        <v/>
      </c>
    </row>
    <row r="53" spans="2:20" ht="39.950000000000003" customHeight="1" x14ac:dyDescent="0.25">
      <c r="B53" s="359"/>
      <c r="D53" s="81" t="s">
        <v>67</v>
      </c>
      <c r="E53" s="82"/>
      <c r="F53" s="83"/>
      <c r="G53" s="84"/>
      <c r="H53" s="85" t="str">
        <f t="shared" si="5"/>
        <v/>
      </c>
      <c r="J53" s="81" t="s">
        <v>67</v>
      </c>
      <c r="K53" s="82"/>
      <c r="L53" s="83"/>
      <c r="M53" s="84"/>
      <c r="N53" s="85" t="str">
        <f t="shared" si="6"/>
        <v/>
      </c>
      <c r="P53" s="81" t="s">
        <v>67</v>
      </c>
      <c r="Q53" s="82"/>
      <c r="R53" s="83"/>
      <c r="S53" s="84"/>
      <c r="T53" s="85" t="str">
        <f t="shared" si="7"/>
        <v/>
      </c>
    </row>
    <row r="54" spans="2:20" ht="39.950000000000003" customHeight="1" x14ac:dyDescent="0.25">
      <c r="B54" s="359"/>
      <c r="D54" s="81" t="s">
        <v>68</v>
      </c>
      <c r="E54" s="86"/>
      <c r="F54" s="87"/>
      <c r="G54" s="88"/>
      <c r="H54" s="89" t="str">
        <f t="shared" si="5"/>
        <v/>
      </c>
      <c r="J54" s="81" t="s">
        <v>68</v>
      </c>
      <c r="K54" s="86"/>
      <c r="L54" s="87"/>
      <c r="M54" s="88"/>
      <c r="N54" s="89" t="str">
        <f t="shared" si="6"/>
        <v/>
      </c>
      <c r="P54" s="81" t="s">
        <v>68</v>
      </c>
      <c r="Q54" s="86"/>
      <c r="R54" s="87"/>
      <c r="S54" s="88"/>
      <c r="T54" s="89" t="str">
        <f t="shared" si="7"/>
        <v/>
      </c>
    </row>
    <row r="55" spans="2:20" ht="39.950000000000003" customHeight="1" x14ac:dyDescent="0.25">
      <c r="B55" s="359"/>
      <c r="D55" s="81" t="s">
        <v>69</v>
      </c>
      <c r="E55" s="82"/>
      <c r="F55" s="83"/>
      <c r="G55" s="84"/>
      <c r="H55" s="85" t="str">
        <f t="shared" si="5"/>
        <v/>
      </c>
      <c r="J55" s="81" t="s">
        <v>69</v>
      </c>
      <c r="K55" s="82"/>
      <c r="L55" s="83"/>
      <c r="M55" s="84"/>
      <c r="N55" s="85" t="str">
        <f t="shared" si="6"/>
        <v/>
      </c>
      <c r="P55" s="81" t="s">
        <v>69</v>
      </c>
      <c r="Q55" s="82"/>
      <c r="R55" s="83"/>
      <c r="S55" s="84"/>
      <c r="T55" s="85" t="str">
        <f t="shared" si="7"/>
        <v/>
      </c>
    </row>
    <row r="56" spans="2:20" ht="39.950000000000003" customHeight="1" thickBot="1" x14ac:dyDescent="0.3">
      <c r="B56" s="359"/>
      <c r="D56" s="90" t="s">
        <v>70</v>
      </c>
      <c r="E56" s="91"/>
      <c r="F56" s="92"/>
      <c r="G56" s="93"/>
      <c r="H56" s="94" t="str">
        <f t="shared" si="5"/>
        <v/>
      </c>
      <c r="J56" s="90" t="s">
        <v>70</v>
      </c>
      <c r="K56" s="91"/>
      <c r="L56" s="92"/>
      <c r="M56" s="93"/>
      <c r="N56" s="94" t="str">
        <f t="shared" si="6"/>
        <v/>
      </c>
      <c r="P56" s="90" t="s">
        <v>70</v>
      </c>
      <c r="Q56" s="91"/>
      <c r="R56" s="92"/>
      <c r="S56" s="93"/>
      <c r="T56" s="94" t="str">
        <f t="shared" si="7"/>
        <v/>
      </c>
    </row>
    <row r="57" spans="2:20" ht="60" customHeight="1" thickTop="1" x14ac:dyDescent="0.25">
      <c r="B57" s="359"/>
      <c r="D57" s="95" t="s">
        <v>88</v>
      </c>
      <c r="E57" s="360">
        <f ca="1">ROUNDUP(F62/(VLOOKUP(1,tblRPECoefficientWithoutColumnHeaders,2,0)*G62^2+VLOOKUP(2,tblRPECoefficientWithoutColumnHeaders,2,0)*G62+VLOOKUP(3,tblRPECoefficientWithoutColumnHeaders,2,0)),0)</f>
        <v>0</v>
      </c>
      <c r="F57" s="361"/>
      <c r="G57" s="361"/>
      <c r="H57" s="362"/>
      <c r="J57" s="95" t="s">
        <v>88</v>
      </c>
      <c r="K57" s="360">
        <f ca="1">ROUNDUP(L62/(VLOOKUP(1,tblRPECoefficientWithoutColumnHeaders,2,0)*M62^2+VLOOKUP(2,tblRPECoefficientWithoutColumnHeaders,2,0)*M62+VLOOKUP(3,tblRPECoefficientWithoutColumnHeaders,2,0)),0)</f>
        <v>0</v>
      </c>
      <c r="L57" s="361"/>
      <c r="M57" s="361"/>
      <c r="N57" s="362"/>
      <c r="P57" s="95" t="s">
        <v>88</v>
      </c>
      <c r="Q57" s="360">
        <f ca="1">ROUNDUP(R62/(VLOOKUP(1,tblRPECoefficientWithoutColumnHeaders,2,0)*S62^2+VLOOKUP(2,tblRPECoefficientWithoutColumnHeaders,2,0)*S62+VLOOKUP(3,tblRPECoefficientWithoutColumnHeaders,2,0)),0)</f>
        <v>0</v>
      </c>
      <c r="R57" s="361"/>
      <c r="S57" s="361"/>
      <c r="T57" s="362"/>
    </row>
    <row r="58" spans="2:20" ht="60" customHeight="1" x14ac:dyDescent="0.25">
      <c r="B58" s="359"/>
      <c r="D58" s="96" t="s">
        <v>89</v>
      </c>
      <c r="E58" s="363">
        <f ca="1">IF(ISNUMBER(E62),ROUNDUP((1-(E62/(VLOOKUP(1,tblRPECoefficientWithoutColumnHeaders,2,0)*H62^2+VLOOKUP(2,tblRPECoefficientWithoutColumnHeaders,2,0)*H62+VLOOKUP(3,tblRPECoefficientWithoutColumnHeaders,2,0)))/E57)*100,1),0)</f>
        <v>0</v>
      </c>
      <c r="F58" s="364"/>
      <c r="G58" s="364"/>
      <c r="H58" s="365"/>
      <c r="J58" s="96" t="s">
        <v>89</v>
      </c>
      <c r="K58" s="363">
        <f ca="1">IF(ISNUMBER(K62),ROUNDUP((1-(K62/(VLOOKUP(1,tblRPECoefficientWithoutColumnHeaders,2,0)*N62^2+VLOOKUP(2,tblRPECoefficientWithoutColumnHeaders,2,0)*N62+VLOOKUP(3,tblRPECoefficientWithoutColumnHeaders,2,0)))/K57)*100,1),0)</f>
        <v>0</v>
      </c>
      <c r="L58" s="364"/>
      <c r="M58" s="364"/>
      <c r="N58" s="365"/>
      <c r="P58" s="96" t="s">
        <v>89</v>
      </c>
      <c r="Q58" s="363">
        <f ca="1">IF(ISNUMBER(Q62),ROUNDUP((1-(Q62/(VLOOKUP(1,tblRPECoefficientWithoutColumnHeaders,2,0)*T62^2+VLOOKUP(2,tblRPECoefficientWithoutColumnHeaders,2,0)*T62+VLOOKUP(3,tblRPECoefficientWithoutColumnHeaders,2,0)))/Q57)*100,1),0)</f>
        <v>0</v>
      </c>
      <c r="R58" s="364"/>
      <c r="S58" s="364"/>
      <c r="T58" s="365"/>
    </row>
    <row r="59" spans="2:20" ht="60" customHeight="1" x14ac:dyDescent="0.25">
      <c r="B59" s="359"/>
      <c r="D59" s="96" t="s">
        <v>90</v>
      </c>
      <c r="E59" s="363">
        <f>IF(COUNT(H48:H56)&gt;0,AVERAGEIF(H48:H56,"&gt;0"),0)</f>
        <v>0</v>
      </c>
      <c r="F59" s="364"/>
      <c r="G59" s="364"/>
      <c r="H59" s="365"/>
      <c r="J59" s="96" t="s">
        <v>90</v>
      </c>
      <c r="K59" s="363">
        <f>IF(COUNT(N48:N56)&gt;0,AVERAGEIF(N48:N56,"&gt;0"),0)</f>
        <v>0</v>
      </c>
      <c r="L59" s="364"/>
      <c r="M59" s="364"/>
      <c r="N59" s="365"/>
      <c r="P59" s="96" t="s">
        <v>90</v>
      </c>
      <c r="Q59" s="363">
        <f>IF(COUNT(T48:T56)&gt;0,AVERAGEIF(T48:T56,"&gt;0"),0)</f>
        <v>0</v>
      </c>
      <c r="R59" s="364"/>
      <c r="S59" s="364"/>
      <c r="T59" s="365"/>
    </row>
    <row r="60" spans="2:20" ht="60" customHeight="1" x14ac:dyDescent="0.25">
      <c r="B60" s="359"/>
      <c r="D60" s="96" t="s">
        <v>59</v>
      </c>
      <c r="E60" s="366">
        <f>SUM(F48:F56)</f>
        <v>0</v>
      </c>
      <c r="F60" s="367"/>
      <c r="G60" s="367"/>
      <c r="H60" s="368"/>
      <c r="J60" s="96" t="s">
        <v>59</v>
      </c>
      <c r="K60" s="366">
        <f>SUM(L48:L56)</f>
        <v>0</v>
      </c>
      <c r="L60" s="367"/>
      <c r="M60" s="367"/>
      <c r="N60" s="368"/>
      <c r="P60" s="96" t="s">
        <v>59</v>
      </c>
      <c r="Q60" s="366">
        <f>SUM(R48:R56)</f>
        <v>0</v>
      </c>
      <c r="R60" s="367"/>
      <c r="S60" s="367"/>
      <c r="T60" s="368"/>
    </row>
    <row r="61" spans="2:20" ht="60" customHeight="1" x14ac:dyDescent="0.25">
      <c r="B61" s="359"/>
      <c r="D61" s="97" t="s">
        <v>60</v>
      </c>
      <c r="E61" s="369">
        <f>SUM(PRODUCT(E48:F48),PRODUCT(E49:F49),PRODUCT(E50:F50),PRODUCT(E51:F51),PRODUCT(E52:F52),PRODUCT(E53:F53),PRODUCT(E54:F54),PRODUCT(E55:F55),PRODUCT(E56:F56))</f>
        <v>0</v>
      </c>
      <c r="F61" s="370"/>
      <c r="G61" s="370"/>
      <c r="H61" s="371"/>
      <c r="J61" s="97" t="s">
        <v>60</v>
      </c>
      <c r="K61" s="369">
        <f>SUM(PRODUCT(K48:L48),PRODUCT(K49:L49),PRODUCT(K50:L50),PRODUCT(K51:L51),PRODUCT(K52:L52),PRODUCT(K53:L53),PRODUCT(K54:L54),PRODUCT(K55:L55),PRODUCT(K56:L56))</f>
        <v>0</v>
      </c>
      <c r="L61" s="370"/>
      <c r="M61" s="370"/>
      <c r="N61" s="371"/>
      <c r="P61" s="97" t="s">
        <v>60</v>
      </c>
      <c r="Q61" s="369">
        <f>SUM(PRODUCT(Q48:R48),PRODUCT(Q49:R49),PRODUCT(Q50:R50),PRODUCT(Q51:R51),PRODUCT(Q52:R52),PRODUCT(Q53:R53),PRODUCT(Q54:R54),PRODUCT(Q55:R55),PRODUCT(Q56:R56))</f>
        <v>0</v>
      </c>
      <c r="R61" s="370"/>
      <c r="S61" s="370"/>
      <c r="T61" s="371"/>
    </row>
    <row r="62" spans="2:20" ht="39.950000000000003" customHeight="1" x14ac:dyDescent="0.25">
      <c r="B62" s="359"/>
      <c r="D62" s="98"/>
      <c r="E62" s="99" t="str">
        <f ca="1">OFFSET(E47,COUNT(E48:E56),0)</f>
        <v>WEIGHT</v>
      </c>
      <c r="F62" s="100">
        <f ca="1">IF(COUNT(E48:E56)&gt;0,OFFSET(E47,MATCH(MAX(E48:E56),E48:E56,0),0),0)</f>
        <v>0</v>
      </c>
      <c r="G62" s="100">
        <f ca="1">IF(COUNT(E48:E56)&gt;0,OFFSET(F47,MATCH(MAX(E48:E56),E48:E56,0),0)+(10-OFFSET(G47,MATCH(MAX(E48:E56),E48:E56,0),0)),0)</f>
        <v>0</v>
      </c>
      <c r="H62" s="101">
        <f ca="1">IF(COUNT(E48:E56)&gt;0,OFFSET(F47,COUNT(E48:E56),0)+(10-(OFFSET(G47,COUNT(E48:E56),0))),0)</f>
        <v>0</v>
      </c>
      <c r="J62" s="98"/>
      <c r="K62" s="99" t="str">
        <f ca="1">OFFSET(K47,COUNT(K48:K56),0)</f>
        <v>WEIGHT</v>
      </c>
      <c r="L62" s="100">
        <f ca="1">IF(COUNT(K48:K56)&gt;0,OFFSET(K47,MATCH(MAX(K48:K56),K48:K56,0),0),0)</f>
        <v>0</v>
      </c>
      <c r="M62" s="100">
        <f ca="1">IF(COUNT(K48:K56)&gt;0,OFFSET(L47,MATCH(MAX(K48:K56),K48:K56,0),0)+(10-OFFSET(M47,MATCH(MAX(K48:K56),K48:K56,0),0)),0)</f>
        <v>0</v>
      </c>
      <c r="N62" s="101">
        <f ca="1">IF(COUNT(K48:K56)&gt;0,OFFSET(L47,COUNT(K48:K56),0)+(10-(OFFSET(M47,COUNT(K48:K56),0))),0)</f>
        <v>0</v>
      </c>
      <c r="P62" s="98"/>
      <c r="Q62" s="99" t="str">
        <f ca="1">OFFSET(Q47,COUNT(Q48:Q56),0)</f>
        <v>WEIGHT</v>
      </c>
      <c r="R62" s="100">
        <f ca="1">IF(COUNT(Q48:Q56)&gt;0,OFFSET(Q47,MATCH(MAX(Q48:Q56),Q48:Q56,0),0),0)</f>
        <v>0</v>
      </c>
      <c r="S62" s="100">
        <f ca="1">IF(COUNT(Q48:Q56)&gt;0,OFFSET(R47,MATCH(MAX(Q48:Q56),Q48:Q56,0),0)+(10-OFFSET(S47,MATCH(MAX(Q48:Q56),Q48:Q56,0),0)),0)</f>
        <v>0</v>
      </c>
      <c r="T62" s="101">
        <f ca="1">IF(COUNT(Q48:Q56)&gt;0,OFFSET(R47,COUNT(Q48:Q56),0)+(10-(OFFSET(S47,COUNT(Q48:Q56),0))),0)</f>
        <v>0</v>
      </c>
    </row>
    <row r="63" spans="2:20" ht="15.75" x14ac:dyDescent="0.25"/>
    <row r="64" spans="2:20" ht="15.75" x14ac:dyDescent="0.25"/>
    <row r="65" spans="2:20" ht="80.099999999999994" customHeight="1" x14ac:dyDescent="0.25">
      <c r="B65" s="359">
        <v>3</v>
      </c>
      <c r="D65" s="391">
        <v>1</v>
      </c>
      <c r="E65" s="391"/>
      <c r="F65" s="391"/>
      <c r="G65" s="391"/>
      <c r="H65" s="391"/>
      <c r="J65" s="391">
        <v>2</v>
      </c>
      <c r="K65" s="391"/>
      <c r="L65" s="391"/>
      <c r="M65" s="391"/>
      <c r="N65" s="391"/>
      <c r="P65" s="391">
        <v>3</v>
      </c>
      <c r="Q65" s="391"/>
      <c r="R65" s="391"/>
      <c r="S65" s="391"/>
      <c r="T65" s="391"/>
    </row>
    <row r="66" spans="2:20" ht="15" customHeight="1" x14ac:dyDescent="0.25">
      <c r="B66" s="359"/>
    </row>
    <row r="67" spans="2:20" ht="80.099999999999994" customHeight="1" x14ac:dyDescent="0.25">
      <c r="B67" s="359"/>
      <c r="D67" s="376" t="str">
        <f>VLOOKUP($H$1,tblProgramSchedule,MATCH("DAY " &amp; $B65 &amp; " / EXERCISE " &amp; D65,tblProgramScheduleColumnHeaders,0),0)</f>
        <v>COMPETITION DEAD LIFT</v>
      </c>
      <c r="E67" s="377"/>
      <c r="F67" s="377"/>
      <c r="G67" s="377"/>
      <c r="H67" s="378"/>
      <c r="J67" s="376" t="str">
        <f>VLOOKUP($H$1,tblProgramSchedule,MATCH("DAY " &amp; $B65 &amp; " / EXERCISE " &amp; J65,tblProgramScheduleColumnHeaders,0),0)</f>
        <v>SUPPLEMENTAL BENCH - METHOD 1</v>
      </c>
      <c r="K67" s="377"/>
      <c r="L67" s="377"/>
      <c r="M67" s="377"/>
      <c r="N67" s="378"/>
      <c r="P67" s="376" t="str">
        <f>VLOOKUP($H$1,tblProgramSchedule,MATCH("DAY " &amp; $B65 &amp; " / EXERCISE " &amp; P65,tblProgramScheduleColumnHeaders,0),0)</f>
        <v>SUPPLEMENTAL SQUAT - METHOD 2</v>
      </c>
      <c r="Q67" s="377"/>
      <c r="R67" s="377"/>
      <c r="S67" s="377"/>
      <c r="T67" s="378"/>
    </row>
    <row r="68" spans="2:20" ht="50.1" customHeight="1" x14ac:dyDescent="0.25">
      <c r="B68" s="359"/>
      <c r="D68" s="72" t="s">
        <v>79</v>
      </c>
      <c r="E68" s="379" t="str">
        <f>VLOOKUP('WEEK 7'!$H$1,tblProgramExerciseDetails,MATCH(D67 &amp; " - " &amp; D68,tblProgramExerciseDetailsColumnHeaders,0),0)</f>
        <v>Deadlift with belt</v>
      </c>
      <c r="F68" s="380"/>
      <c r="G68" s="380"/>
      <c r="H68" s="381"/>
      <c r="J68" s="72" t="s">
        <v>79</v>
      </c>
      <c r="K68" s="379" t="str">
        <f>VLOOKUP('WEEK 7'!$H$1,tblProgramExerciseDetails,MATCH(J67 &amp; " - " &amp; J68,tblProgramExerciseDetailsColumnHeaders,0),0)</f>
        <v>Incline bench, touch &amp; go</v>
      </c>
      <c r="L68" s="380"/>
      <c r="M68" s="380"/>
      <c r="N68" s="381"/>
      <c r="P68" s="72" t="s">
        <v>79</v>
      </c>
      <c r="Q68" s="379" t="str">
        <f>VLOOKUP('WEEK 7'!$H$1,tblProgramExerciseDetails,MATCH(P67 &amp; " - " &amp; P68,tblProgramExerciseDetailsColumnHeaders,0),0)</f>
        <v>DB Incline-Bench Press or Close-Grip Bench Press with Barbell</v>
      </c>
      <c r="R68" s="380"/>
      <c r="S68" s="380"/>
      <c r="T68" s="381"/>
    </row>
    <row r="69" spans="2:20" ht="50.1" customHeight="1" x14ac:dyDescent="0.25">
      <c r="B69" s="359"/>
      <c r="D69" s="73" t="s">
        <v>78</v>
      </c>
      <c r="E69" s="382" t="str">
        <f>VLOOKUP('WEEK 7'!$H$1,tblProgramExerciseDetails,MATCH(D67 &amp; " - " &amp; D69,tblProgramExerciseDetailsColumnHeaders,0),0)</f>
        <v>Max 4 min for sets at RPE over 7</v>
      </c>
      <c r="F69" s="383"/>
      <c r="G69" s="383"/>
      <c r="H69" s="384"/>
      <c r="J69" s="73" t="s">
        <v>78</v>
      </c>
      <c r="K69" s="382" t="str">
        <f>VLOOKUP('WEEK 7'!$H$1,tblProgramExerciseDetails,MATCH(J67 &amp; " - " &amp; J69,tblProgramExerciseDetailsColumnHeaders,0),0)</f>
        <v>Max 3-5 min for sets at RPE over 7</v>
      </c>
      <c r="L69" s="383"/>
      <c r="M69" s="383"/>
      <c r="N69" s="384"/>
      <c r="P69" s="73" t="s">
        <v>78</v>
      </c>
      <c r="Q69" s="382" t="str">
        <f>VLOOKUP('WEEK 7'!$H$1,tblProgramExerciseDetails,MATCH(P67 &amp; " - " &amp; P69,tblProgramExerciseDetailsColumnHeaders,0),0)</f>
        <v>See Myorep description</v>
      </c>
      <c r="R69" s="383"/>
      <c r="S69" s="383"/>
      <c r="T69" s="384"/>
    </row>
    <row r="70" spans="2:20" ht="80.099999999999994" customHeight="1" x14ac:dyDescent="0.25">
      <c r="B70" s="359"/>
      <c r="D70" s="74" t="s">
        <v>77</v>
      </c>
      <c r="E70" s="385" t="str">
        <f>VLOOKUP('WEEK 7'!$H$1,tblProgramExerciseDetails,MATCH(D67 &amp; " - " &amp; D70,tblProgramExerciseDetailsColumnHeaders,0),0)</f>
        <v>• 1 Reps @ 8 RPE (90-93%)
• 6 Reps @ 8 RPE (75-80%) x 3 Sets</v>
      </c>
      <c r="F70" s="386"/>
      <c r="G70" s="386"/>
      <c r="H70" s="387"/>
      <c r="J70" s="74" t="s">
        <v>77</v>
      </c>
      <c r="K70" s="385" t="str">
        <f>VLOOKUP('WEEK 7'!$H$1,tblProgramExerciseDetails,MATCH(J67 &amp; " - " &amp; J70,tblProgramExerciseDetailsColumnHeaders,0),0)</f>
        <v>• 8 Reps @ 6 RPE (68%)
• 8 Reps @ 7 RPE (73%)
• 8 Reps @ 8 RPE (78%) x 4 Sets</v>
      </c>
      <c r="L70" s="386"/>
      <c r="M70" s="386"/>
      <c r="N70" s="387"/>
      <c r="P70" s="74" t="s">
        <v>77</v>
      </c>
      <c r="Q70" s="385" t="str">
        <f>VLOOKUP('WEEK 7'!$H$1,tblProgramExerciseDetails,MATCH(P67 &amp; " - " &amp; P70,tblProgramExerciseDetailsColumnHeaders,0),0)</f>
        <v>• 12-15 Reps @ 8 RPE 
• 3-5 Reps</v>
      </c>
      <c r="R70" s="386"/>
      <c r="S70" s="386"/>
      <c r="T70" s="387"/>
    </row>
    <row r="71" spans="2:20" ht="60" customHeight="1" x14ac:dyDescent="0.25">
      <c r="B71" s="359"/>
      <c r="D71" s="75" t="s">
        <v>58</v>
      </c>
      <c r="E71" s="75" t="s">
        <v>60</v>
      </c>
      <c r="F71" s="75" t="s">
        <v>59</v>
      </c>
      <c r="G71" s="75" t="s">
        <v>61</v>
      </c>
      <c r="H71" s="75" t="s">
        <v>87</v>
      </c>
      <c r="J71" s="75" t="s">
        <v>58</v>
      </c>
      <c r="K71" s="75" t="s">
        <v>60</v>
      </c>
      <c r="L71" s="75" t="s">
        <v>59</v>
      </c>
      <c r="M71" s="75" t="s">
        <v>61</v>
      </c>
      <c r="N71" s="75" t="s">
        <v>87</v>
      </c>
      <c r="P71" s="75" t="s">
        <v>58</v>
      </c>
      <c r="Q71" s="75" t="s">
        <v>60</v>
      </c>
      <c r="R71" s="75" t="s">
        <v>59</v>
      </c>
      <c r="S71" s="75" t="s">
        <v>61</v>
      </c>
      <c r="T71" s="75" t="s">
        <v>87</v>
      </c>
    </row>
    <row r="72" spans="2:20" ht="39.950000000000003" customHeight="1" x14ac:dyDescent="0.25">
      <c r="B72" s="359"/>
      <c r="D72" s="76" t="s">
        <v>62</v>
      </c>
      <c r="E72" s="77"/>
      <c r="F72" s="78"/>
      <c r="G72" s="79"/>
      <c r="H72" s="80" t="str">
        <f>IF(ISNUMBER(E72),E72/E$81,"")</f>
        <v/>
      </c>
      <c r="J72" s="76" t="s">
        <v>62</v>
      </c>
      <c r="K72" s="77"/>
      <c r="L72" s="78"/>
      <c r="M72" s="79"/>
      <c r="N72" s="80" t="str">
        <f>IF(ISNUMBER(K72),K72/K$81,"")</f>
        <v/>
      </c>
      <c r="P72" s="76" t="s">
        <v>62</v>
      </c>
      <c r="Q72" s="77"/>
      <c r="R72" s="78"/>
      <c r="S72" s="79"/>
      <c r="T72" s="80" t="str">
        <f>IF(ISNUMBER(Q72),Q72/Q$81,"")</f>
        <v/>
      </c>
    </row>
    <row r="73" spans="2:20" ht="39.950000000000003" customHeight="1" x14ac:dyDescent="0.25">
      <c r="B73" s="359"/>
      <c r="D73" s="81" t="s">
        <v>63</v>
      </c>
      <c r="E73" s="82"/>
      <c r="F73" s="83"/>
      <c r="G73" s="84"/>
      <c r="H73" s="85" t="str">
        <f t="shared" ref="H73:H80" si="8">IF(ISNUMBER(E73),E73/E$81,"")</f>
        <v/>
      </c>
      <c r="J73" s="81" t="s">
        <v>63</v>
      </c>
      <c r="K73" s="82"/>
      <c r="L73" s="83"/>
      <c r="M73" s="84"/>
      <c r="N73" s="85" t="str">
        <f t="shared" ref="N73:N80" si="9">IF(ISNUMBER(K73),K73/K$81,"")</f>
        <v/>
      </c>
      <c r="P73" s="81" t="s">
        <v>63</v>
      </c>
      <c r="Q73" s="82"/>
      <c r="R73" s="83"/>
      <c r="S73" s="84"/>
      <c r="T73" s="85" t="str">
        <f t="shared" ref="T73:T80" si="10">IF(ISNUMBER(Q73),Q73/Q$81,"")</f>
        <v/>
      </c>
    </row>
    <row r="74" spans="2:20" ht="39.950000000000003" customHeight="1" x14ac:dyDescent="0.25">
      <c r="B74" s="359"/>
      <c r="D74" s="81" t="s">
        <v>64</v>
      </c>
      <c r="E74" s="86"/>
      <c r="F74" s="87"/>
      <c r="G74" s="88"/>
      <c r="H74" s="89" t="str">
        <f t="shared" si="8"/>
        <v/>
      </c>
      <c r="J74" s="81" t="s">
        <v>64</v>
      </c>
      <c r="K74" s="86"/>
      <c r="L74" s="87"/>
      <c r="M74" s="88"/>
      <c r="N74" s="89" t="str">
        <f t="shared" si="9"/>
        <v/>
      </c>
      <c r="P74" s="81" t="s">
        <v>64</v>
      </c>
      <c r="Q74" s="86"/>
      <c r="R74" s="87"/>
      <c r="S74" s="88"/>
      <c r="T74" s="89"/>
    </row>
    <row r="75" spans="2:20" ht="39.950000000000003" customHeight="1" x14ac:dyDescent="0.25">
      <c r="B75" s="359"/>
      <c r="D75" s="81" t="s">
        <v>65</v>
      </c>
      <c r="E75" s="82"/>
      <c r="F75" s="83"/>
      <c r="G75" s="84"/>
      <c r="H75" s="85" t="str">
        <f t="shared" si="8"/>
        <v/>
      </c>
      <c r="J75" s="81" t="s">
        <v>65</v>
      </c>
      <c r="K75" s="82"/>
      <c r="L75" s="83"/>
      <c r="M75" s="84"/>
      <c r="N75" s="85" t="str">
        <f t="shared" si="9"/>
        <v/>
      </c>
      <c r="P75" s="81" t="s">
        <v>65</v>
      </c>
      <c r="Q75" s="82"/>
      <c r="R75" s="83"/>
      <c r="S75" s="84"/>
      <c r="T75" s="85"/>
    </row>
    <row r="76" spans="2:20" ht="39.950000000000003" customHeight="1" x14ac:dyDescent="0.25">
      <c r="B76" s="359"/>
      <c r="D76" s="81" t="s">
        <v>66</v>
      </c>
      <c r="E76" s="86"/>
      <c r="F76" s="87"/>
      <c r="G76" s="88"/>
      <c r="H76" s="89" t="str">
        <f t="shared" si="8"/>
        <v/>
      </c>
      <c r="J76" s="81" t="s">
        <v>66</v>
      </c>
      <c r="K76" s="86"/>
      <c r="L76" s="87"/>
      <c r="M76" s="88"/>
      <c r="N76" s="89" t="str">
        <f t="shared" si="9"/>
        <v/>
      </c>
      <c r="P76" s="81" t="s">
        <v>66</v>
      </c>
      <c r="Q76" s="86"/>
      <c r="R76" s="87"/>
      <c r="S76" s="88"/>
      <c r="T76" s="89"/>
    </row>
    <row r="77" spans="2:20" ht="39.950000000000003" customHeight="1" x14ac:dyDescent="0.25">
      <c r="B77" s="359"/>
      <c r="D77" s="81" t="s">
        <v>67</v>
      </c>
      <c r="E77" s="82"/>
      <c r="F77" s="83"/>
      <c r="G77" s="84"/>
      <c r="H77" s="85" t="str">
        <f t="shared" si="8"/>
        <v/>
      </c>
      <c r="J77" s="81" t="s">
        <v>67</v>
      </c>
      <c r="K77" s="82"/>
      <c r="L77" s="83"/>
      <c r="M77" s="84"/>
      <c r="N77" s="85" t="str">
        <f t="shared" si="9"/>
        <v/>
      </c>
      <c r="P77" s="81" t="s">
        <v>67</v>
      </c>
      <c r="Q77" s="82"/>
      <c r="R77" s="83"/>
      <c r="S77" s="84"/>
      <c r="T77" s="85" t="str">
        <f t="shared" si="10"/>
        <v/>
      </c>
    </row>
    <row r="78" spans="2:20" ht="39.950000000000003" customHeight="1" x14ac:dyDescent="0.25">
      <c r="B78" s="359"/>
      <c r="D78" s="81" t="s">
        <v>68</v>
      </c>
      <c r="E78" s="86"/>
      <c r="F78" s="87"/>
      <c r="G78" s="88"/>
      <c r="H78" s="89" t="str">
        <f t="shared" si="8"/>
        <v/>
      </c>
      <c r="J78" s="81" t="s">
        <v>68</v>
      </c>
      <c r="K78" s="86"/>
      <c r="L78" s="87"/>
      <c r="M78" s="88"/>
      <c r="N78" s="89" t="str">
        <f t="shared" si="9"/>
        <v/>
      </c>
      <c r="P78" s="81" t="s">
        <v>68</v>
      </c>
      <c r="Q78" s="86"/>
      <c r="R78" s="87"/>
      <c r="S78" s="88"/>
      <c r="T78" s="89" t="str">
        <f t="shared" si="10"/>
        <v/>
      </c>
    </row>
    <row r="79" spans="2:20" ht="39.950000000000003" customHeight="1" x14ac:dyDescent="0.25">
      <c r="B79" s="359"/>
      <c r="D79" s="81" t="s">
        <v>69</v>
      </c>
      <c r="E79" s="82"/>
      <c r="F79" s="83"/>
      <c r="G79" s="84"/>
      <c r="H79" s="85" t="str">
        <f t="shared" si="8"/>
        <v/>
      </c>
      <c r="J79" s="81" t="s">
        <v>69</v>
      </c>
      <c r="K79" s="82"/>
      <c r="L79" s="83"/>
      <c r="M79" s="84"/>
      <c r="N79" s="85" t="str">
        <f t="shared" si="9"/>
        <v/>
      </c>
      <c r="P79" s="81" t="s">
        <v>69</v>
      </c>
      <c r="Q79" s="82"/>
      <c r="R79" s="83"/>
      <c r="S79" s="84"/>
      <c r="T79" s="85" t="str">
        <f t="shared" si="10"/>
        <v/>
      </c>
    </row>
    <row r="80" spans="2:20" ht="39.950000000000003" customHeight="1" thickBot="1" x14ac:dyDescent="0.3">
      <c r="B80" s="359"/>
      <c r="D80" s="90" t="s">
        <v>70</v>
      </c>
      <c r="E80" s="91"/>
      <c r="F80" s="92"/>
      <c r="G80" s="93"/>
      <c r="H80" s="94" t="str">
        <f t="shared" si="8"/>
        <v/>
      </c>
      <c r="J80" s="90" t="s">
        <v>70</v>
      </c>
      <c r="K80" s="91"/>
      <c r="L80" s="92"/>
      <c r="M80" s="93"/>
      <c r="N80" s="94" t="str">
        <f t="shared" si="9"/>
        <v/>
      </c>
      <c r="P80" s="90" t="s">
        <v>70</v>
      </c>
      <c r="Q80" s="91"/>
      <c r="R80" s="92"/>
      <c r="S80" s="93"/>
      <c r="T80" s="94" t="str">
        <f t="shared" si="10"/>
        <v/>
      </c>
    </row>
    <row r="81" spans="2:20" ht="60" customHeight="1" thickTop="1" x14ac:dyDescent="0.25">
      <c r="B81" s="359"/>
      <c r="D81" s="95" t="s">
        <v>88</v>
      </c>
      <c r="E81" s="360">
        <f ca="1">ROUNDUP(F86/(VLOOKUP(1,tblRPECoefficientWithoutColumnHeaders,2,0)*G86^2+VLOOKUP(2,tblRPECoefficientWithoutColumnHeaders,2,0)*G86+VLOOKUP(3,tblRPECoefficientWithoutColumnHeaders,2,0)),0)</f>
        <v>0</v>
      </c>
      <c r="F81" s="361"/>
      <c r="G81" s="361"/>
      <c r="H81" s="362"/>
      <c r="J81" s="95" t="s">
        <v>88</v>
      </c>
      <c r="K81" s="360">
        <f ca="1">ROUNDUP(L86/(VLOOKUP(1,tblRPECoefficientWithoutColumnHeaders,2,0)*M86^2+VLOOKUP(2,tblRPECoefficientWithoutColumnHeaders,2,0)*M86+VLOOKUP(3,tblRPECoefficientWithoutColumnHeaders,2,0)),0)</f>
        <v>0</v>
      </c>
      <c r="L81" s="361"/>
      <c r="M81" s="361"/>
      <c r="N81" s="362"/>
      <c r="P81" s="95" t="s">
        <v>88</v>
      </c>
      <c r="Q81" s="360">
        <f ca="1">ROUNDUP(R86/(VLOOKUP(1,tblRPECoefficientWithoutColumnHeaders,2,0)*S86^2+VLOOKUP(2,tblRPECoefficientWithoutColumnHeaders,2,0)*S86+VLOOKUP(3,tblRPECoefficientWithoutColumnHeaders,2,0)),0)</f>
        <v>0</v>
      </c>
      <c r="R81" s="361"/>
      <c r="S81" s="361"/>
      <c r="T81" s="362"/>
    </row>
    <row r="82" spans="2:20" ht="60" customHeight="1" x14ac:dyDescent="0.25">
      <c r="B82" s="359"/>
      <c r="D82" s="96" t="s">
        <v>89</v>
      </c>
      <c r="E82" s="363">
        <f ca="1">IF(ISNUMBER(E86),ROUNDUP((1-(E86/(VLOOKUP(1,tblRPECoefficientWithoutColumnHeaders,2,0)*H86^2+VLOOKUP(2,tblRPECoefficientWithoutColumnHeaders,2,0)*H86+VLOOKUP(3,tblRPECoefficientWithoutColumnHeaders,2,0)))/E81)*100,1),0)</f>
        <v>0</v>
      </c>
      <c r="F82" s="364"/>
      <c r="G82" s="364"/>
      <c r="H82" s="365"/>
      <c r="J82" s="96" t="s">
        <v>89</v>
      </c>
      <c r="K82" s="363">
        <f ca="1">IF(ISNUMBER(K86),ROUNDUP((1-(K86/(VLOOKUP(1,tblRPECoefficientWithoutColumnHeaders,2,0)*N86^2+VLOOKUP(2,tblRPECoefficientWithoutColumnHeaders,2,0)*N86+VLOOKUP(3,tblRPECoefficientWithoutColumnHeaders,2,0)))/K81)*100,1),0)</f>
        <v>0</v>
      </c>
      <c r="L82" s="364"/>
      <c r="M82" s="364"/>
      <c r="N82" s="365"/>
      <c r="P82" s="96" t="s">
        <v>89</v>
      </c>
      <c r="Q82" s="363">
        <f ca="1">IF(ISNUMBER(Q86),ROUNDUP((1-(Q86/(VLOOKUP(1,tblRPECoefficientWithoutColumnHeaders,2,0)*T86^2+VLOOKUP(2,tblRPECoefficientWithoutColumnHeaders,2,0)*T86+VLOOKUP(3,tblRPECoefficientWithoutColumnHeaders,2,0)))/Q81)*100,1),0)</f>
        <v>0</v>
      </c>
      <c r="R82" s="364"/>
      <c r="S82" s="364"/>
      <c r="T82" s="365"/>
    </row>
    <row r="83" spans="2:20" ht="60" customHeight="1" x14ac:dyDescent="0.25">
      <c r="B83" s="359"/>
      <c r="D83" s="96" t="s">
        <v>90</v>
      </c>
      <c r="E83" s="363">
        <f>IF(COUNT(H72:H80)&gt;0,AVERAGEIF(H72:H80,"&gt;0"),0)</f>
        <v>0</v>
      </c>
      <c r="F83" s="364"/>
      <c r="G83" s="364"/>
      <c r="H83" s="365"/>
      <c r="J83" s="96" t="s">
        <v>90</v>
      </c>
      <c r="K83" s="363">
        <f>IF(COUNT(N72:N80)&gt;0,AVERAGEIF(N72:N80,"&gt;0"),0)</f>
        <v>0</v>
      </c>
      <c r="L83" s="364"/>
      <c r="M83" s="364"/>
      <c r="N83" s="365"/>
      <c r="P83" s="96" t="s">
        <v>90</v>
      </c>
      <c r="Q83" s="363">
        <f>IF(COUNT(T72:T80)&gt;0,AVERAGEIF(T72:T80,"&gt;0"),0)</f>
        <v>0</v>
      </c>
      <c r="R83" s="364"/>
      <c r="S83" s="364"/>
      <c r="T83" s="365"/>
    </row>
    <row r="84" spans="2:20" ht="60" customHeight="1" x14ac:dyDescent="0.25">
      <c r="B84" s="359"/>
      <c r="D84" s="96" t="s">
        <v>59</v>
      </c>
      <c r="E84" s="366">
        <f>SUM(F72:F80)</f>
        <v>0</v>
      </c>
      <c r="F84" s="367"/>
      <c r="G84" s="367"/>
      <c r="H84" s="368"/>
      <c r="J84" s="96" t="s">
        <v>59</v>
      </c>
      <c r="K84" s="366">
        <f>SUM(L72:L80)</f>
        <v>0</v>
      </c>
      <c r="L84" s="367"/>
      <c r="M84" s="367"/>
      <c r="N84" s="368"/>
      <c r="P84" s="96" t="s">
        <v>59</v>
      </c>
      <c r="Q84" s="366">
        <f>SUM(R72:R80)</f>
        <v>0</v>
      </c>
      <c r="R84" s="367"/>
      <c r="S84" s="367"/>
      <c r="T84" s="368"/>
    </row>
    <row r="85" spans="2:20" ht="60" customHeight="1" x14ac:dyDescent="0.25">
      <c r="B85" s="359"/>
      <c r="D85" s="97" t="s">
        <v>60</v>
      </c>
      <c r="E85" s="369">
        <f>SUM(PRODUCT(E72:F72),PRODUCT(E73:F73),PRODUCT(E74:F74),PRODUCT(E75:F75),PRODUCT(E76:F76),PRODUCT(E77:F77),PRODUCT(E78:F78),PRODUCT(E79:F79),PRODUCT(E80:F80))</f>
        <v>0</v>
      </c>
      <c r="F85" s="370"/>
      <c r="G85" s="370"/>
      <c r="H85" s="371"/>
      <c r="J85" s="97" t="s">
        <v>60</v>
      </c>
      <c r="K85" s="369">
        <f>SUM(PRODUCT(K72:L72),PRODUCT(K73:L73),PRODUCT(K74:L74),PRODUCT(K75:L75),PRODUCT(K76:L76),PRODUCT(K77:L77),PRODUCT(K78:L78),PRODUCT(K79:L79),PRODUCT(K80:L80))</f>
        <v>0</v>
      </c>
      <c r="L85" s="370"/>
      <c r="M85" s="370"/>
      <c r="N85" s="371"/>
      <c r="P85" s="97" t="s">
        <v>60</v>
      </c>
      <c r="Q85" s="369">
        <f>SUM(PRODUCT(Q72:R72),PRODUCT(Q73:R73),PRODUCT(Q74:R74),PRODUCT(Q75:R75),PRODUCT(Q76:R76),PRODUCT(Q77:R77),PRODUCT(Q78:R78),PRODUCT(Q79:R79),PRODUCT(Q80:R80))</f>
        <v>0</v>
      </c>
      <c r="R85" s="370"/>
      <c r="S85" s="370"/>
      <c r="T85" s="371"/>
    </row>
    <row r="86" spans="2:20" ht="39.950000000000003" customHeight="1" x14ac:dyDescent="0.25">
      <c r="B86" s="359"/>
      <c r="D86" s="98"/>
      <c r="E86" s="99" t="str">
        <f ca="1">OFFSET(E71,COUNT(E72:E80),0)</f>
        <v>WEIGHT</v>
      </c>
      <c r="F86" s="100">
        <f ca="1">IF(COUNT(E72:E80)&gt;0,OFFSET(E71,MATCH(MAX(E72:E80),E72:E80,0),0),0)</f>
        <v>0</v>
      </c>
      <c r="G86" s="100">
        <f ca="1">IF(COUNT(E72:E80)&gt;0,OFFSET(F71,MATCH(MAX(E72:E80),E72:E80,0),0)+(10-OFFSET(G71,MATCH(MAX(E72:E80),E72:E80,0),0)),0)</f>
        <v>0</v>
      </c>
      <c r="H86" s="101">
        <f ca="1">IF(COUNT(E72:E80)&gt;0,OFFSET(F71,COUNT(E72:E80),0)+(10-(OFFSET(G71,COUNT(E72:E80),0))),0)</f>
        <v>0</v>
      </c>
      <c r="J86" s="98"/>
      <c r="K86" s="99" t="str">
        <f ca="1">OFFSET(K71,COUNT(K72:K80),0)</f>
        <v>WEIGHT</v>
      </c>
      <c r="L86" s="100">
        <f ca="1">IF(COUNT(K72:K80)&gt;0,OFFSET(K71,MATCH(MAX(K72:K80),K72:K80,0),0),0)</f>
        <v>0</v>
      </c>
      <c r="M86" s="100">
        <f ca="1">IF(COUNT(K72:K80)&gt;0,OFFSET(L71,MATCH(MAX(K72:K80),K72:K80,0),0)+(10-OFFSET(M71,MATCH(MAX(K72:K80),K72:K80,0),0)),0)</f>
        <v>0</v>
      </c>
      <c r="N86" s="101">
        <f ca="1">IF(COUNT(K72:K80)&gt;0,OFFSET(L71,COUNT(K72:K80),0)+(10-(OFFSET(M71,COUNT(K72:K80),0))),0)</f>
        <v>0</v>
      </c>
      <c r="P86" s="98"/>
      <c r="Q86" s="99" t="str">
        <f ca="1">OFFSET(Q71,COUNT(Q72:Q80),0)</f>
        <v>WEIGHT</v>
      </c>
      <c r="R86" s="100">
        <f ca="1">IF(COUNT(Q72:Q80)&gt;0,OFFSET(Q71,MATCH(MAX(Q72:Q80),Q72:Q80,0),0),0)</f>
        <v>0</v>
      </c>
      <c r="S86" s="100">
        <f ca="1">IF(COUNT(Q72:Q80)&gt;0,OFFSET(R71,MATCH(MAX(Q72:Q80),Q72:Q80,0),0)+(10-OFFSET(S71,MATCH(MAX(Q72:Q80),Q72:Q80,0),0)),0)</f>
        <v>0</v>
      </c>
      <c r="T86" s="101">
        <f ca="1">IF(COUNT(Q72:Q80)&gt;0,OFFSET(R71,COUNT(Q72:Q80),0)+(10-(OFFSET(S71,COUNT(Q72:Q80),0))),0)</f>
        <v>0</v>
      </c>
    </row>
    <row r="87" spans="2:20" ht="15.75" x14ac:dyDescent="0.25"/>
    <row r="88" spans="2:20" ht="15.75" hidden="1" x14ac:dyDescent="0.25"/>
    <row r="89" spans="2:20" ht="15.75" hidden="1" x14ac:dyDescent="0.25"/>
    <row r="90" spans="2:20" ht="80.099999999999994" customHeight="1" x14ac:dyDescent="0.25">
      <c r="B90" s="359" t="s">
        <v>171</v>
      </c>
      <c r="D90" s="391">
        <v>1</v>
      </c>
      <c r="E90" s="391"/>
      <c r="F90" s="391"/>
      <c r="G90" s="391"/>
      <c r="H90" s="391"/>
      <c r="J90" s="391">
        <v>2</v>
      </c>
      <c r="K90" s="391"/>
      <c r="L90" s="391"/>
      <c r="M90" s="391"/>
      <c r="N90" s="391"/>
      <c r="P90" s="391">
        <v>3</v>
      </c>
      <c r="Q90" s="391"/>
      <c r="R90" s="391"/>
      <c r="S90" s="391"/>
      <c r="T90" s="391"/>
    </row>
    <row r="91" spans="2:20" ht="80.099999999999994" customHeight="1" x14ac:dyDescent="0.25">
      <c r="B91" s="359"/>
    </row>
    <row r="92" spans="2:20" ht="80.099999999999994" customHeight="1" x14ac:dyDescent="0.25">
      <c r="B92" s="359"/>
      <c r="D92" s="376" t="str">
        <f>PROGRAM!AC4</f>
        <v>Conditioning</v>
      </c>
      <c r="E92" s="377"/>
      <c r="F92" s="377"/>
      <c r="G92" s="377"/>
      <c r="H92" s="378"/>
      <c r="J92" s="376" t="str">
        <f>PROGRAM!AD4</f>
        <v>Upper back work</v>
      </c>
      <c r="K92" s="377"/>
      <c r="L92" s="377"/>
      <c r="M92" s="377"/>
      <c r="N92" s="378"/>
      <c r="P92" s="376" t="str">
        <f>PROGRAM!AE4</f>
        <v>Ab work</v>
      </c>
      <c r="Q92" s="377"/>
      <c r="R92" s="377"/>
      <c r="S92" s="377"/>
      <c r="T92" s="378"/>
    </row>
    <row r="93" spans="2:20" ht="80.099999999999994" customHeight="1" x14ac:dyDescent="0.25">
      <c r="B93" s="359"/>
      <c r="D93" s="72" t="s">
        <v>79</v>
      </c>
      <c r="E93" s="407" t="str">
        <f>PROGRAM!AC11</f>
        <v>35 min steady state @ RPE 6 1x/wk
24 minutes HIIT (20s sprint @ 10, 100s rest) 1x/wk</v>
      </c>
      <c r="F93" s="380"/>
      <c r="G93" s="380"/>
      <c r="H93" s="381"/>
      <c r="J93" s="72" t="s">
        <v>79</v>
      </c>
      <c r="K93" s="407" t="str">
        <f>PROGRAM!AD11</f>
        <v>10 minutes upper back work AMRAP</v>
      </c>
      <c r="L93" s="380"/>
      <c r="M93" s="380"/>
      <c r="N93" s="381"/>
      <c r="P93" s="72" t="s">
        <v>79</v>
      </c>
      <c r="Q93" s="407" t="str">
        <f>PROGRAM!AE11</f>
        <v>10 min ab work AMRAP</v>
      </c>
      <c r="R93" s="380"/>
      <c r="S93" s="380"/>
      <c r="T93" s="381"/>
    </row>
    <row r="94" spans="2:20" ht="80.099999999999994" customHeight="1" x14ac:dyDescent="0.25">
      <c r="B94" s="359"/>
      <c r="D94" s="73" t="s">
        <v>198</v>
      </c>
      <c r="E94" s="409" t="e">
        <f>[1]PROGRAM!AD283</f>
        <v>#REF!</v>
      </c>
      <c r="F94" s="383"/>
      <c r="G94" s="383"/>
      <c r="H94" s="384"/>
      <c r="J94" s="73" t="s">
        <v>198</v>
      </c>
      <c r="K94" s="409" t="e">
        <f>[1]PROGRAM!AM283</f>
        <v>#REF!</v>
      </c>
      <c r="L94" s="383"/>
      <c r="M94" s="383"/>
      <c r="N94" s="384"/>
      <c r="P94" s="73" t="s">
        <v>198</v>
      </c>
      <c r="Q94" s="409" t="e">
        <f>[1]PROGRAM!AA283</f>
        <v>#REF!</v>
      </c>
      <c r="R94" s="383"/>
      <c r="S94" s="383"/>
      <c r="T94" s="384"/>
    </row>
    <row r="95" spans="2:20" ht="80.099999999999994" customHeight="1" x14ac:dyDescent="0.25">
      <c r="B95" s="359"/>
      <c r="D95" s="74"/>
      <c r="E95" s="408" t="e">
        <f>[1]PROGRAM!AE283</f>
        <v>#REF!</v>
      </c>
      <c r="F95" s="386"/>
      <c r="G95" s="386"/>
      <c r="H95" s="387"/>
      <c r="J95" s="74"/>
      <c r="K95" s="408"/>
      <c r="L95" s="386"/>
      <c r="M95" s="386"/>
      <c r="N95" s="387"/>
      <c r="P95" s="74"/>
      <c r="Q95" s="385"/>
      <c r="R95" s="386"/>
      <c r="S95" s="386"/>
      <c r="T95" s="387"/>
    </row>
    <row r="96" spans="2:20" ht="80.099999999999994" customHeight="1" x14ac:dyDescent="0.25">
      <c r="B96" s="359"/>
    </row>
    <row r="97" spans="2:8" ht="80.099999999999994" customHeight="1" x14ac:dyDescent="0.25">
      <c r="B97" s="359"/>
    </row>
    <row r="98" spans="2:8" ht="80.099999999999994" customHeight="1" x14ac:dyDescent="0.25">
      <c r="B98" s="359"/>
      <c r="D98" s="376" t="str">
        <f>PROGRAM!AF4</f>
        <v>Arm Work</v>
      </c>
      <c r="E98" s="377"/>
      <c r="F98" s="377"/>
      <c r="G98" s="377"/>
      <c r="H98" s="378"/>
    </row>
    <row r="99" spans="2:8" ht="80.099999999999994" customHeight="1" x14ac:dyDescent="0.25">
      <c r="B99" s="359"/>
      <c r="D99" s="72" t="s">
        <v>79</v>
      </c>
      <c r="E99" s="407" t="str">
        <f>PROGRAM!AF11</f>
        <v>5 sets of 12-15 reps @ RPE 8, triceps press downs 3x/wk
5 sets of 12-15 reps @ RPE 8, biceps curls 3x/wk</v>
      </c>
      <c r="F99" s="380"/>
      <c r="G99" s="380"/>
      <c r="H99" s="381"/>
    </row>
    <row r="100" spans="2:8" ht="80.099999999999994" customHeight="1" x14ac:dyDescent="0.25">
      <c r="B100" s="359"/>
      <c r="D100" s="73" t="s">
        <v>198</v>
      </c>
      <c r="E100" s="409" t="e">
        <f>[1]PROGRAM!AD13</f>
        <v>#REF!</v>
      </c>
      <c r="F100" s="383"/>
      <c r="G100" s="383"/>
      <c r="H100" s="384"/>
    </row>
    <row r="101" spans="2:8" ht="80.099999999999994" customHeight="1" x14ac:dyDescent="0.25">
      <c r="B101" s="359"/>
      <c r="D101" s="74"/>
      <c r="E101" s="408" t="e">
        <f>[1]PROGRAM!AE13</f>
        <v>#REF!</v>
      </c>
      <c r="F101" s="386"/>
      <c r="G101" s="386"/>
      <c r="H101" s="387"/>
    </row>
    <row r="102" spans="2:8" ht="15.95" hidden="1" customHeight="1" x14ac:dyDescent="0.25">
      <c r="B102" s="359"/>
    </row>
    <row r="103" spans="2:8" ht="15.95" hidden="1" customHeight="1" x14ac:dyDescent="0.25">
      <c r="B103" s="359"/>
    </row>
    <row r="104" spans="2:8" ht="15.95" hidden="1" customHeight="1" x14ac:dyDescent="0.25">
      <c r="B104" s="359"/>
    </row>
    <row r="105" spans="2:8" ht="15.95" hidden="1" customHeight="1" x14ac:dyDescent="0.25">
      <c r="B105" s="359"/>
    </row>
    <row r="106" spans="2:8" ht="15.95" hidden="1" customHeight="1" x14ac:dyDescent="0.25">
      <c r="B106" s="359"/>
    </row>
    <row r="107" spans="2:8" ht="15.95" hidden="1" customHeight="1" x14ac:dyDescent="0.25">
      <c r="B107" s="359"/>
    </row>
    <row r="108" spans="2:8" ht="15.95" hidden="1" customHeight="1" x14ac:dyDescent="0.25">
      <c r="B108" s="359"/>
    </row>
    <row r="109" spans="2:8" ht="15.95" hidden="1" customHeight="1" x14ac:dyDescent="0.25">
      <c r="B109" s="359"/>
    </row>
    <row r="110" spans="2:8" ht="15.95" hidden="1" customHeight="1" x14ac:dyDescent="0.25">
      <c r="B110" s="359"/>
    </row>
    <row r="111" spans="2:8" ht="15.95" hidden="1" customHeight="1" x14ac:dyDescent="0.25">
      <c r="B111" s="359"/>
    </row>
  </sheetData>
  <sheetProtection selectLockedCells="1"/>
  <mergeCells count="137">
    <mergeCell ref="E101:H101"/>
    <mergeCell ref="B90:B111"/>
    <mergeCell ref="E94:H94"/>
    <mergeCell ref="K94:N94"/>
    <mergeCell ref="Q94:T94"/>
    <mergeCell ref="E95:H95"/>
    <mergeCell ref="K95:N95"/>
    <mergeCell ref="Q95:T95"/>
    <mergeCell ref="D98:H98"/>
    <mergeCell ref="E99:H99"/>
    <mergeCell ref="E100:H100"/>
    <mergeCell ref="D90:H90"/>
    <mergeCell ref="J90:N90"/>
    <mergeCell ref="P90:T90"/>
    <mergeCell ref="D92:H92"/>
    <mergeCell ref="J92:N92"/>
    <mergeCell ref="P92:T92"/>
    <mergeCell ref="E93:H93"/>
    <mergeCell ref="K93:N93"/>
    <mergeCell ref="Q93:T93"/>
    <mergeCell ref="H1:T1"/>
    <mergeCell ref="B3:B14"/>
    <mergeCell ref="D4:E4"/>
    <mergeCell ref="I4:J4"/>
    <mergeCell ref="D5:E5"/>
    <mergeCell ref="I5:J5"/>
    <mergeCell ref="D6:E6"/>
    <mergeCell ref="I6:J6"/>
    <mergeCell ref="D7:E7"/>
    <mergeCell ref="I7:J7"/>
    <mergeCell ref="D11:E11"/>
    <mergeCell ref="I11:J11"/>
    <mergeCell ref="D12:E12"/>
    <mergeCell ref="I12:J12"/>
    <mergeCell ref="D13:E13"/>
    <mergeCell ref="I13:J13"/>
    <mergeCell ref="D8:E8"/>
    <mergeCell ref="I8:J8"/>
    <mergeCell ref="D9:E9"/>
    <mergeCell ref="I9:J9"/>
    <mergeCell ref="D10:E10"/>
    <mergeCell ref="I10:J10"/>
    <mergeCell ref="K20:N20"/>
    <mergeCell ref="Q20:T20"/>
    <mergeCell ref="E21:H21"/>
    <mergeCell ref="K21:N21"/>
    <mergeCell ref="Q21:T21"/>
    <mergeCell ref="E22:H22"/>
    <mergeCell ref="K22:N22"/>
    <mergeCell ref="Q22:T22"/>
    <mergeCell ref="D14:E14"/>
    <mergeCell ref="I14:J14"/>
    <mergeCell ref="D17:H17"/>
    <mergeCell ref="J17:N17"/>
    <mergeCell ref="P17:T17"/>
    <mergeCell ref="D19:H19"/>
    <mergeCell ref="J19:N19"/>
    <mergeCell ref="P19:T19"/>
    <mergeCell ref="E20:H20"/>
    <mergeCell ref="E36:H36"/>
    <mergeCell ref="K36:N36"/>
    <mergeCell ref="Q36:T36"/>
    <mergeCell ref="E33:H33"/>
    <mergeCell ref="K33:N33"/>
    <mergeCell ref="Q33:T33"/>
    <mergeCell ref="E34:H34"/>
    <mergeCell ref="K34:N34"/>
    <mergeCell ref="Q34:T34"/>
    <mergeCell ref="B41:B62"/>
    <mergeCell ref="D41:H41"/>
    <mergeCell ref="J41:N41"/>
    <mergeCell ref="P41:T41"/>
    <mergeCell ref="D43:H43"/>
    <mergeCell ref="J43:N43"/>
    <mergeCell ref="P43:T43"/>
    <mergeCell ref="B17:B38"/>
    <mergeCell ref="E46:H46"/>
    <mergeCell ref="K46:N46"/>
    <mergeCell ref="Q46:T46"/>
    <mergeCell ref="E57:H57"/>
    <mergeCell ref="K57:N57"/>
    <mergeCell ref="Q57:T57"/>
    <mergeCell ref="E44:H44"/>
    <mergeCell ref="K44:N44"/>
    <mergeCell ref="Q44:T44"/>
    <mergeCell ref="E45:H45"/>
    <mergeCell ref="K45:N45"/>
    <mergeCell ref="Q45:T45"/>
    <mergeCell ref="E60:H60"/>
    <mergeCell ref="E35:H35"/>
    <mergeCell ref="K35:N35"/>
    <mergeCell ref="Q35:T35"/>
    <mergeCell ref="E58:H58"/>
    <mergeCell ref="K58:N58"/>
    <mergeCell ref="Q58:T58"/>
    <mergeCell ref="E59:H59"/>
    <mergeCell ref="K59:N59"/>
    <mergeCell ref="Q59:T59"/>
    <mergeCell ref="E37:H37"/>
    <mergeCell ref="K37:N37"/>
    <mergeCell ref="Q37:T37"/>
    <mergeCell ref="K60:N60"/>
    <mergeCell ref="Q60:T60"/>
    <mergeCell ref="E61:H61"/>
    <mergeCell ref="K61:N61"/>
    <mergeCell ref="Q61:T61"/>
    <mergeCell ref="Q85:T85"/>
    <mergeCell ref="E83:H83"/>
    <mergeCell ref="K83:N83"/>
    <mergeCell ref="Q83:T83"/>
    <mergeCell ref="E84:H84"/>
    <mergeCell ref="K84:N84"/>
    <mergeCell ref="Q84:T84"/>
    <mergeCell ref="B65:B86"/>
    <mergeCell ref="D65:H65"/>
    <mergeCell ref="J65:N65"/>
    <mergeCell ref="P65:T65"/>
    <mergeCell ref="D67:H67"/>
    <mergeCell ref="J67:N67"/>
    <mergeCell ref="P67:T67"/>
    <mergeCell ref="E68:H68"/>
    <mergeCell ref="K68:N68"/>
    <mergeCell ref="Q68:T68"/>
    <mergeCell ref="E81:H81"/>
    <mergeCell ref="K81:N81"/>
    <mergeCell ref="Q81:T81"/>
    <mergeCell ref="E82:H82"/>
    <mergeCell ref="K82:N82"/>
    <mergeCell ref="Q82:T82"/>
    <mergeCell ref="E69:H69"/>
    <mergeCell ref="K69:N69"/>
    <mergeCell ref="Q69:T69"/>
    <mergeCell ref="E70:H70"/>
    <mergeCell ref="K70:N70"/>
    <mergeCell ref="Q70:T70"/>
    <mergeCell ref="E85:H85"/>
    <mergeCell ref="K85:N85"/>
  </mergeCells>
  <conditionalFormatting sqref="E20:H22">
    <cfRule type="cellIs" dxfId="21" priority="41" operator="equal">
      <formula>0</formula>
    </cfRule>
  </conditionalFormatting>
  <conditionalFormatting sqref="K20:N22">
    <cfRule type="cellIs" dxfId="20" priority="40" operator="equal">
      <formula>0</formula>
    </cfRule>
  </conditionalFormatting>
  <conditionalFormatting sqref="Q20:T22">
    <cfRule type="cellIs" dxfId="19" priority="39" operator="equal">
      <formula>0</formula>
    </cfRule>
  </conditionalFormatting>
  <conditionalFormatting sqref="E44:H46">
    <cfRule type="cellIs" dxfId="18" priority="38" operator="equal">
      <formula>0</formula>
    </cfRule>
  </conditionalFormatting>
  <conditionalFormatting sqref="K44:N46">
    <cfRule type="cellIs" dxfId="17" priority="37" operator="equal">
      <formula>0</formula>
    </cfRule>
  </conditionalFormatting>
  <conditionalFormatting sqref="Q44:T46">
    <cfRule type="cellIs" dxfId="16" priority="36" operator="equal">
      <formula>0</formula>
    </cfRule>
  </conditionalFormatting>
  <conditionalFormatting sqref="E68:H70">
    <cfRule type="cellIs" dxfId="15" priority="35" operator="equal">
      <formula>0</formula>
    </cfRule>
  </conditionalFormatting>
  <conditionalFormatting sqref="K68:N70">
    <cfRule type="cellIs" dxfId="14" priority="34" operator="equal">
      <formula>0</formula>
    </cfRule>
  </conditionalFormatting>
  <conditionalFormatting sqref="E33:H37 K33:N37 Q33:T37 E57:H61 K57:N61 Q57:T61 E81:H85 K81:N85">
    <cfRule type="cellIs" dxfId="13" priority="33" operator="equal">
      <formula>0</formula>
    </cfRule>
  </conditionalFormatting>
  <conditionalFormatting sqref="U5:W12">
    <cfRule type="cellIs" dxfId="12" priority="31" operator="equal">
      <formula>0</formula>
    </cfRule>
  </conditionalFormatting>
  <conditionalFormatting sqref="U13:W14">
    <cfRule type="cellIs" dxfId="11" priority="29" operator="equal">
      <formula>0</formula>
    </cfRule>
  </conditionalFormatting>
  <conditionalFormatting sqref="Q68:T70">
    <cfRule type="cellIs" dxfId="10" priority="25" operator="equal">
      <formula>0</formula>
    </cfRule>
  </conditionalFormatting>
  <conditionalFormatting sqref="Q81:T85">
    <cfRule type="cellIs" dxfId="9" priority="24" operator="equal">
      <formula>0</formula>
    </cfRule>
  </conditionalFormatting>
  <conditionalFormatting sqref="F5:I5">
    <cfRule type="cellIs" dxfId="8" priority="9" operator="equal">
      <formula>0</formula>
    </cfRule>
  </conditionalFormatting>
  <conditionalFormatting sqref="F6:I13">
    <cfRule type="cellIs" dxfId="7" priority="7" operator="equal">
      <formula>0</formula>
    </cfRule>
  </conditionalFormatting>
  <conditionalFormatting sqref="F5:I5">
    <cfRule type="expression" dxfId="6" priority="8">
      <formula>ISERROR(F5)</formula>
    </cfRule>
  </conditionalFormatting>
  <conditionalFormatting sqref="F6:I13">
    <cfRule type="expression" dxfId="5" priority="6">
      <formula>ISERROR(F6)</formula>
    </cfRule>
  </conditionalFormatting>
  <conditionalFormatting sqref="F14:J14">
    <cfRule type="cellIs" dxfId="4" priority="5" operator="equal">
      <formula>0</formula>
    </cfRule>
  </conditionalFormatting>
  <conditionalFormatting sqref="E93:H95">
    <cfRule type="cellIs" dxfId="3" priority="4" operator="equal">
      <formula>0</formula>
    </cfRule>
  </conditionalFormatting>
  <conditionalFormatting sqref="K93:N95">
    <cfRule type="cellIs" dxfId="2" priority="3" operator="equal">
      <formula>0</formula>
    </cfRule>
  </conditionalFormatting>
  <conditionalFormatting sqref="Q93:T95">
    <cfRule type="cellIs" dxfId="1" priority="2" operator="equal">
      <formula>0</formula>
    </cfRule>
  </conditionalFormatting>
  <conditionalFormatting sqref="E99:H101">
    <cfRule type="cellIs" dxfId="0" priority="1" operator="equal">
      <formula>0</formula>
    </cfRule>
  </conditionalFormatting>
  <dataValidations count="4">
    <dataValidation type="whole" operator="greaterThanOrEqual" allowBlank="1" showInputMessage="1" showErrorMessage="1" errorTitle="Invalid Entry" error="Enter pounds (lbs) as a whole number." prompt="Enter pounds (lbs) as a whole number." sqref="E24:E32 K72:K80 K24:K32 Q24:Q32 E48:E56 K48:K56 Q48:Q56 E72:E80 Q72:Q80">
      <formula1>0</formula1>
    </dataValidation>
    <dataValidation type="whole" operator="greaterThanOrEqual" allowBlank="1" showInputMessage="1" showErrorMessage="1" errorTitle="Invalid Entry" error="Enter number of reps as a whole number." prompt="Enter number of reps as a whole number." sqref="F24:F32 L72:L80 L24:L32 R24:R32 F48:F56 L48:L56 R48:R56 F72:F80 R72:R80">
      <formula1>0</formula1>
    </dataValidation>
    <dataValidation type="whole" operator="greaterThanOrEqual" allowBlank="1" showInputMessage="1" showErrorMessage="1" errorTitle="Invalid Entry" error="Enter RPE as a whole number." prompt="Enter RPE as a whole number." sqref="G24:G32 M72:M80 M24:M32 S24:S32 G48:G56 M48:M56 S48:S56 G72:G80 S72:S80">
      <formula1>0</formula1>
    </dataValidation>
    <dataValidation type="list" allowBlank="1" showInputMessage="1" showErrorMessage="1" sqref="D5:D13">
      <formula1>listExerciseType</formula1>
    </dataValidation>
  </dataValidations>
  <printOptions horizontalCentered="1"/>
  <pageMargins left="0.25" right="0.25" top="0.25" bottom="0.25" header="0" footer="0"/>
  <pageSetup scale="30" orientation="landscape" r:id="rId1"/>
  <rowBreaks count="3" manualBreakCount="3">
    <brk id="15" max="20" man="1"/>
    <brk id="39" max="20" man="1"/>
    <brk id="63" max="2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90909"/>
  </sheetPr>
  <dimension ref="A1:K12"/>
  <sheetViews>
    <sheetView showGridLines="0" workbookViewId="0">
      <pane xSplit="1" ySplit="4" topLeftCell="H5" activePane="bottomRight" state="frozen"/>
      <selection activeCell="K95" sqref="K95:N95"/>
      <selection pane="topRight" activeCell="K95" sqref="K95:N95"/>
      <selection pane="bottomLeft" activeCell="K95" sqref="K95:N95"/>
      <selection pane="bottomRight" activeCell="K95" sqref="K95:N95"/>
    </sheetView>
  </sheetViews>
  <sheetFormatPr defaultColWidth="11" defaultRowHeight="15.75" x14ac:dyDescent="0.25"/>
  <cols>
    <col min="1" max="1" width="26.125" customWidth="1"/>
    <col min="2" max="10" width="30.875" customWidth="1"/>
  </cols>
  <sheetData>
    <row r="1" spans="1:11" ht="99.95" customHeight="1" x14ac:dyDescent="0.25">
      <c r="A1" s="2"/>
      <c r="B1" s="2" t="s">
        <v>98</v>
      </c>
    </row>
    <row r="2" spans="1:11" ht="80.099999999999994" customHeight="1" x14ac:dyDescent="0.25">
      <c r="A2" s="347" t="s">
        <v>4</v>
      </c>
      <c r="B2" s="410">
        <v>1</v>
      </c>
      <c r="C2" s="411"/>
      <c r="D2" s="412"/>
      <c r="E2" s="410">
        <v>2</v>
      </c>
      <c r="F2" s="411"/>
      <c r="G2" s="412"/>
      <c r="H2" s="410">
        <v>3</v>
      </c>
      <c r="I2" s="411"/>
      <c r="J2" s="412"/>
      <c r="K2" s="167"/>
    </row>
    <row r="3" spans="1:11" ht="30" customHeight="1" x14ac:dyDescent="0.25">
      <c r="A3" s="348"/>
      <c r="B3" s="198">
        <v>1</v>
      </c>
      <c r="C3" s="199">
        <v>2</v>
      </c>
      <c r="D3" s="200">
        <v>3</v>
      </c>
      <c r="E3" s="198">
        <v>1</v>
      </c>
      <c r="F3" s="199">
        <v>2</v>
      </c>
      <c r="G3" s="200">
        <v>3</v>
      </c>
      <c r="H3" s="198">
        <v>1</v>
      </c>
      <c r="I3" s="199">
        <v>2</v>
      </c>
      <c r="J3" s="200">
        <v>3</v>
      </c>
      <c r="K3" s="167"/>
    </row>
    <row r="4" spans="1:11" ht="30" customHeight="1" x14ac:dyDescent="0.25">
      <c r="A4" s="349"/>
      <c r="B4" s="104" t="str">
        <f>"DAY " &amp; $B2 &amp; " / EXERCISE " &amp; B3</f>
        <v>DAY 1 / EXERCISE 1</v>
      </c>
      <c r="C4" s="105" t="str">
        <f>"DAY " &amp; $B2 &amp; " / EXERCISE " &amp; C3</f>
        <v>DAY 1 / EXERCISE 2</v>
      </c>
      <c r="D4" s="106" t="str">
        <f>"DAY " &amp; $B2 &amp; " / EXERCISE " &amp; D3</f>
        <v>DAY 1 / EXERCISE 3</v>
      </c>
      <c r="E4" s="104" t="str">
        <f>"DAY " &amp; $E2 &amp; " / EXERCISE " &amp; E3</f>
        <v>DAY 2 / EXERCISE 1</v>
      </c>
      <c r="F4" s="105" t="str">
        <f t="shared" ref="F4:G4" si="0">"DAY " &amp; $E2 &amp; " / EXERCISE " &amp; F3</f>
        <v>DAY 2 / EXERCISE 2</v>
      </c>
      <c r="G4" s="106" t="str">
        <f t="shared" si="0"/>
        <v>DAY 2 / EXERCISE 3</v>
      </c>
      <c r="H4" s="104" t="str">
        <f>"DAY " &amp; $H2 &amp; " / EXERCISE " &amp; H3</f>
        <v>DAY 3 / EXERCISE 1</v>
      </c>
      <c r="I4" s="105" t="str">
        <f t="shared" ref="I4:J4" si="1">"DAY " &amp; $H2 &amp; " / EXERCISE " &amp; I3</f>
        <v>DAY 3 / EXERCISE 2</v>
      </c>
      <c r="J4" s="106" t="str">
        <f t="shared" si="1"/>
        <v>DAY 3 / EXERCISE 3</v>
      </c>
      <c r="K4" s="167"/>
    </row>
    <row r="5" spans="1:11" ht="90" customHeight="1" x14ac:dyDescent="0.25">
      <c r="A5" s="180">
        <v>1</v>
      </c>
      <c r="B5" s="181" t="s">
        <v>5</v>
      </c>
      <c r="C5" s="182" t="s">
        <v>16</v>
      </c>
      <c r="D5" s="201" t="s">
        <v>93</v>
      </c>
      <c r="E5" s="181" t="s">
        <v>15</v>
      </c>
      <c r="F5" s="182" t="s">
        <v>83</v>
      </c>
      <c r="G5" s="201" t="s">
        <v>82</v>
      </c>
      <c r="H5" s="181" t="s">
        <v>92</v>
      </c>
      <c r="I5" s="182" t="s">
        <v>81</v>
      </c>
      <c r="J5" s="201" t="s">
        <v>84</v>
      </c>
      <c r="K5" s="167"/>
    </row>
    <row r="6" spans="1:11" ht="90" customHeight="1" x14ac:dyDescent="0.25">
      <c r="A6" s="184">
        <v>2</v>
      </c>
      <c r="B6" s="185" t="s">
        <v>5</v>
      </c>
      <c r="C6" s="186" t="s">
        <v>16</v>
      </c>
      <c r="D6" s="202" t="s">
        <v>93</v>
      </c>
      <c r="E6" s="185" t="s">
        <v>15</v>
      </c>
      <c r="F6" s="186" t="s">
        <v>83</v>
      </c>
      <c r="G6" s="202" t="s">
        <v>82</v>
      </c>
      <c r="H6" s="185" t="s">
        <v>92</v>
      </c>
      <c r="I6" s="186" t="s">
        <v>81</v>
      </c>
      <c r="J6" s="202" t="s">
        <v>84</v>
      </c>
      <c r="K6" s="167"/>
    </row>
    <row r="7" spans="1:11" ht="90" customHeight="1" x14ac:dyDescent="0.25">
      <c r="A7" s="184">
        <v>3</v>
      </c>
      <c r="B7" s="188" t="s">
        <v>5</v>
      </c>
      <c r="C7" s="189" t="s">
        <v>16</v>
      </c>
      <c r="D7" s="203" t="s">
        <v>93</v>
      </c>
      <c r="E7" s="188" t="s">
        <v>15</v>
      </c>
      <c r="F7" s="189" t="s">
        <v>83</v>
      </c>
      <c r="G7" s="203" t="s">
        <v>82</v>
      </c>
      <c r="H7" s="188" t="s">
        <v>92</v>
      </c>
      <c r="I7" s="189" t="s">
        <v>81</v>
      </c>
      <c r="J7" s="203" t="s">
        <v>84</v>
      </c>
      <c r="K7" s="167"/>
    </row>
    <row r="8" spans="1:11" ht="90" customHeight="1" x14ac:dyDescent="0.25">
      <c r="A8" s="184">
        <v>4</v>
      </c>
      <c r="B8" s="185" t="s">
        <v>5</v>
      </c>
      <c r="C8" s="186" t="s">
        <v>16</v>
      </c>
      <c r="D8" s="202" t="s">
        <v>93</v>
      </c>
      <c r="E8" s="185" t="s">
        <v>15</v>
      </c>
      <c r="F8" s="186" t="s">
        <v>83</v>
      </c>
      <c r="G8" s="202" t="s">
        <v>82</v>
      </c>
      <c r="H8" s="185" t="s">
        <v>92</v>
      </c>
      <c r="I8" s="186" t="s">
        <v>81</v>
      </c>
      <c r="J8" s="202" t="s">
        <v>84</v>
      </c>
      <c r="K8" s="167"/>
    </row>
    <row r="9" spans="1:11" ht="90" customHeight="1" x14ac:dyDescent="0.25">
      <c r="A9" s="184">
        <v>5</v>
      </c>
      <c r="B9" s="188" t="s">
        <v>5</v>
      </c>
      <c r="C9" s="189" t="s">
        <v>16</v>
      </c>
      <c r="D9" s="203" t="s">
        <v>93</v>
      </c>
      <c r="E9" s="188" t="s">
        <v>15</v>
      </c>
      <c r="F9" s="189" t="s">
        <v>83</v>
      </c>
      <c r="G9" s="203" t="s">
        <v>82</v>
      </c>
      <c r="H9" s="188" t="s">
        <v>92</v>
      </c>
      <c r="I9" s="189" t="s">
        <v>81</v>
      </c>
      <c r="J9" s="203" t="s">
        <v>84</v>
      </c>
      <c r="K9" s="167"/>
    </row>
    <row r="10" spans="1:11" ht="90" customHeight="1" x14ac:dyDescent="0.25">
      <c r="A10" s="184">
        <v>6</v>
      </c>
      <c r="B10" s="185" t="s">
        <v>5</v>
      </c>
      <c r="C10" s="186" t="s">
        <v>16</v>
      </c>
      <c r="D10" s="202" t="s">
        <v>93</v>
      </c>
      <c r="E10" s="185" t="s">
        <v>15</v>
      </c>
      <c r="F10" s="186" t="s">
        <v>83</v>
      </c>
      <c r="G10" s="202" t="s">
        <v>82</v>
      </c>
      <c r="H10" s="185" t="s">
        <v>92</v>
      </c>
      <c r="I10" s="186" t="s">
        <v>81</v>
      </c>
      <c r="J10" s="202" t="s">
        <v>84</v>
      </c>
      <c r="K10" s="167"/>
    </row>
    <row r="11" spans="1:11" ht="90" customHeight="1" x14ac:dyDescent="0.25">
      <c r="A11" s="191">
        <v>7</v>
      </c>
      <c r="B11" s="192" t="s">
        <v>5</v>
      </c>
      <c r="C11" s="193" t="s">
        <v>16</v>
      </c>
      <c r="D11" s="204" t="s">
        <v>93</v>
      </c>
      <c r="E11" s="192" t="s">
        <v>15</v>
      </c>
      <c r="F11" s="193" t="s">
        <v>83</v>
      </c>
      <c r="G11" s="204" t="s">
        <v>82</v>
      </c>
      <c r="H11" s="192" t="s">
        <v>92</v>
      </c>
      <c r="I11" s="193" t="s">
        <v>81</v>
      </c>
      <c r="J11" s="204" t="s">
        <v>84</v>
      </c>
      <c r="K11" s="167"/>
    </row>
    <row r="12" spans="1:11" ht="30" customHeight="1" x14ac:dyDescent="0.25">
      <c r="A12" s="119"/>
      <c r="B12" s="120" t="s">
        <v>54</v>
      </c>
      <c r="C12" s="120"/>
      <c r="D12" s="120"/>
      <c r="E12" s="120"/>
      <c r="F12" s="120"/>
      <c r="G12" s="120"/>
      <c r="H12" s="120"/>
      <c r="I12" s="120"/>
      <c r="J12" s="120"/>
      <c r="K12" s="121"/>
    </row>
  </sheetData>
  <sheetProtection password="C31E" sheet="1" objects="1" scenarios="1" insertColumns="0" insertRows="0" deleteColumns="0" deleteRows="0"/>
  <mergeCells count="4">
    <mergeCell ref="A2:A4"/>
    <mergeCell ref="B2:D2"/>
    <mergeCell ref="E2:G2"/>
    <mergeCell ref="H2:J2"/>
  </mergeCells>
  <dataValidations count="1">
    <dataValidation type="list" allowBlank="1" showInputMessage="1" showErrorMessage="1" sqref="B5:J11">
      <formula1>listExerciseType</formula1>
    </dataValidation>
  </dataValidations>
  <pageMargins left="0.7" right="0.7" top="0.75" bottom="0.75" header="0.3" footer="0.3"/>
  <pageSetup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90909"/>
  </sheetPr>
  <dimension ref="A1:K29"/>
  <sheetViews>
    <sheetView showGridLines="0" workbookViewId="0">
      <pane ySplit="1" topLeftCell="A2" activePane="bottomLeft" state="frozen"/>
      <selection activeCell="K95" sqref="K95:N95"/>
      <selection pane="bottomLeft" activeCell="K95" sqref="K95:N95"/>
    </sheetView>
  </sheetViews>
  <sheetFormatPr defaultColWidth="11" defaultRowHeight="15.75" outlineLevelRow="1" x14ac:dyDescent="0.25"/>
  <cols>
    <col min="1" max="1" width="25.875" customWidth="1"/>
    <col min="2" max="11" width="13.875" customWidth="1"/>
  </cols>
  <sheetData>
    <row r="1" spans="1:11" ht="99.95" customHeight="1" x14ac:dyDescent="0.25">
      <c r="A1" s="2" t="s">
        <v>2</v>
      </c>
    </row>
    <row r="2" spans="1:11" ht="30" customHeight="1" x14ac:dyDescent="0.25">
      <c r="A2" s="415" t="s">
        <v>55</v>
      </c>
      <c r="B2" s="415"/>
      <c r="C2" s="415"/>
      <c r="D2" s="415"/>
      <c r="E2" s="415"/>
      <c r="F2" s="415"/>
      <c r="G2" s="415"/>
      <c r="H2" s="415"/>
      <c r="I2" s="415"/>
      <c r="J2" s="415"/>
      <c r="K2" s="416"/>
    </row>
    <row r="3" spans="1:11" ht="30" customHeight="1" outlineLevel="1" x14ac:dyDescent="0.25">
      <c r="A3" s="40" t="s">
        <v>165</v>
      </c>
      <c r="B3" s="417" t="s">
        <v>56</v>
      </c>
      <c r="C3" s="418"/>
      <c r="D3" s="418"/>
      <c r="E3" s="418"/>
      <c r="F3" s="418"/>
      <c r="G3" s="418"/>
      <c r="H3" s="418"/>
      <c r="I3" s="418"/>
      <c r="J3" s="418"/>
      <c r="K3" s="419"/>
    </row>
    <row r="4" spans="1:11" ht="408.95" customHeight="1" outlineLevel="1" x14ac:dyDescent="0.25">
      <c r="A4" s="205" t="s">
        <v>108</v>
      </c>
      <c r="B4" s="421" t="s">
        <v>166</v>
      </c>
      <c r="C4" s="422"/>
      <c r="D4" s="422"/>
      <c r="E4" s="422"/>
      <c r="F4" s="422"/>
      <c r="G4" s="422"/>
      <c r="H4" s="422"/>
      <c r="I4" s="422"/>
      <c r="J4" s="422"/>
      <c r="K4" s="423"/>
    </row>
    <row r="5" spans="1:11" ht="408.95" customHeight="1" outlineLevel="1" x14ac:dyDescent="0.25">
      <c r="A5" s="205" t="s">
        <v>162</v>
      </c>
      <c r="B5" s="420" t="s">
        <v>167</v>
      </c>
      <c r="C5" s="420"/>
      <c r="D5" s="420"/>
      <c r="E5" s="420"/>
      <c r="F5" s="420"/>
      <c r="G5" s="420"/>
      <c r="H5" s="420"/>
      <c r="I5" s="420"/>
      <c r="J5" s="420"/>
      <c r="K5" s="420"/>
    </row>
    <row r="6" spans="1:11" ht="408.95" customHeight="1" outlineLevel="1" x14ac:dyDescent="0.25">
      <c r="A6" s="205" t="s">
        <v>28</v>
      </c>
      <c r="B6" s="420" t="s">
        <v>101</v>
      </c>
      <c r="C6" s="420"/>
      <c r="D6" s="420"/>
      <c r="E6" s="420"/>
      <c r="F6" s="420"/>
      <c r="G6" s="420"/>
      <c r="H6" s="420"/>
      <c r="I6" s="420"/>
      <c r="J6" s="420"/>
      <c r="K6" s="420"/>
    </row>
    <row r="7" spans="1:11" ht="408.95" customHeight="1" outlineLevel="1" x14ac:dyDescent="0.25">
      <c r="A7" s="205" t="s">
        <v>1</v>
      </c>
      <c r="B7" s="420" t="s">
        <v>102</v>
      </c>
      <c r="C7" s="420"/>
      <c r="D7" s="420"/>
      <c r="E7" s="420"/>
      <c r="F7" s="420"/>
      <c r="G7" s="420"/>
      <c r="H7" s="420"/>
      <c r="I7" s="420"/>
      <c r="J7" s="420"/>
      <c r="K7" s="420"/>
    </row>
    <row r="8" spans="1:11" ht="408.95" customHeight="1" outlineLevel="1" x14ac:dyDescent="0.25">
      <c r="A8" s="205" t="s">
        <v>100</v>
      </c>
      <c r="B8" s="420" t="s">
        <v>163</v>
      </c>
      <c r="C8" s="420"/>
      <c r="D8" s="420"/>
      <c r="E8" s="420"/>
      <c r="F8" s="420"/>
      <c r="G8" s="420"/>
      <c r="H8" s="420"/>
      <c r="I8" s="420"/>
      <c r="J8" s="420"/>
      <c r="K8" s="420"/>
    </row>
    <row r="9" spans="1:11" ht="408.95" customHeight="1" outlineLevel="1" x14ac:dyDescent="0.25">
      <c r="A9" s="205" t="s">
        <v>29</v>
      </c>
      <c r="B9" s="420" t="s">
        <v>103</v>
      </c>
      <c r="C9" s="420"/>
      <c r="D9" s="420"/>
      <c r="E9" s="420"/>
      <c r="F9" s="420"/>
      <c r="G9" s="420"/>
      <c r="H9" s="420"/>
      <c r="I9" s="420"/>
      <c r="J9" s="420"/>
      <c r="K9" s="420"/>
    </row>
    <row r="10" spans="1:11" ht="408.95" customHeight="1" outlineLevel="1" x14ac:dyDescent="0.25">
      <c r="A10" s="205" t="s">
        <v>30</v>
      </c>
      <c r="B10" s="420" t="s">
        <v>104</v>
      </c>
      <c r="C10" s="420"/>
      <c r="D10" s="420"/>
      <c r="E10" s="420"/>
      <c r="F10" s="420"/>
      <c r="G10" s="420"/>
      <c r="H10" s="420"/>
      <c r="I10" s="420"/>
      <c r="J10" s="420"/>
      <c r="K10" s="420"/>
    </row>
    <row r="11" spans="1:11" ht="408.95" customHeight="1" outlineLevel="1" x14ac:dyDescent="0.25">
      <c r="A11" s="205" t="s">
        <v>14</v>
      </c>
      <c r="B11" s="420" t="s">
        <v>105</v>
      </c>
      <c r="C11" s="420"/>
      <c r="D11" s="420"/>
      <c r="E11" s="420"/>
      <c r="F11" s="420"/>
      <c r="G11" s="420"/>
      <c r="H11" s="420"/>
      <c r="I11" s="420"/>
      <c r="J11" s="420"/>
      <c r="K11" s="420"/>
    </row>
    <row r="12" spans="1:11" ht="35.1" customHeight="1" outlineLevel="1" x14ac:dyDescent="0.25">
      <c r="A12" s="37"/>
      <c r="B12" s="38" t="s">
        <v>54</v>
      </c>
      <c r="C12" s="38"/>
      <c r="D12" s="38"/>
      <c r="E12" s="38"/>
      <c r="F12" s="38"/>
      <c r="G12" s="38"/>
      <c r="H12" s="38"/>
      <c r="I12" s="38"/>
      <c r="J12" s="38"/>
      <c r="K12" s="39"/>
    </row>
    <row r="14" spans="1:11" ht="30" customHeight="1" x14ac:dyDescent="0.25">
      <c r="A14" s="61" t="s">
        <v>73</v>
      </c>
      <c r="B14" s="62"/>
    </row>
    <row r="15" spans="1:11" ht="30" customHeight="1" outlineLevel="1" x14ac:dyDescent="0.25">
      <c r="A15" s="3" t="s">
        <v>72</v>
      </c>
      <c r="B15" s="4" t="s">
        <v>71</v>
      </c>
    </row>
    <row r="16" spans="1:11" ht="30" customHeight="1" outlineLevel="1" x14ac:dyDescent="0.25">
      <c r="A16" s="206">
        <v>1</v>
      </c>
      <c r="B16" s="207">
        <v>5.0000000000000001E-4</v>
      </c>
    </row>
    <row r="17" spans="1:11" ht="30" customHeight="1" outlineLevel="1" x14ac:dyDescent="0.25">
      <c r="A17" s="208">
        <v>2</v>
      </c>
      <c r="B17" s="209">
        <v>-3.4200000000000001E-2</v>
      </c>
    </row>
    <row r="18" spans="1:11" ht="30" customHeight="1" outlineLevel="1" x14ac:dyDescent="0.25">
      <c r="A18" s="210">
        <v>3</v>
      </c>
      <c r="B18" s="211">
        <v>1.0249999999999999</v>
      </c>
    </row>
    <row r="20" spans="1:11" ht="30" customHeight="1" x14ac:dyDescent="0.25">
      <c r="A20" s="413" t="s">
        <v>3</v>
      </c>
      <c r="B20" s="413"/>
      <c r="C20" s="413"/>
      <c r="D20" s="413"/>
      <c r="E20" s="413"/>
      <c r="F20" s="413"/>
      <c r="G20" s="413"/>
      <c r="H20" s="413"/>
      <c r="I20" s="413"/>
      <c r="J20" s="413"/>
      <c r="K20" s="414"/>
    </row>
    <row r="21" spans="1:11" ht="30" customHeight="1" outlineLevel="1" x14ac:dyDescent="0.25">
      <c r="A21" s="3"/>
      <c r="B21" s="3" t="s">
        <v>31</v>
      </c>
      <c r="C21" s="4" t="s">
        <v>32</v>
      </c>
      <c r="D21" s="4" t="s">
        <v>33</v>
      </c>
      <c r="E21" s="4" t="s">
        <v>34</v>
      </c>
      <c r="F21" s="4" t="s">
        <v>35</v>
      </c>
      <c r="G21" s="4" t="s">
        <v>36</v>
      </c>
      <c r="H21" s="4" t="s">
        <v>37</v>
      </c>
      <c r="I21" s="4" t="s">
        <v>38</v>
      </c>
      <c r="J21" s="4" t="s">
        <v>39</v>
      </c>
      <c r="K21" s="4" t="s">
        <v>40</v>
      </c>
    </row>
    <row r="22" spans="1:11" ht="30" customHeight="1" outlineLevel="1" x14ac:dyDescent="0.25">
      <c r="A22" s="206" t="s">
        <v>45</v>
      </c>
      <c r="B22" s="212">
        <v>1</v>
      </c>
      <c r="C22" s="212">
        <v>0.95499999999999996</v>
      </c>
      <c r="D22" s="212">
        <v>0.92200000000000004</v>
      </c>
      <c r="E22" s="212">
        <v>0.89200000000000002</v>
      </c>
      <c r="F22" s="212">
        <v>0.86299999999999999</v>
      </c>
      <c r="G22" s="212">
        <v>0.83699999999999997</v>
      </c>
      <c r="H22" s="212">
        <v>0.81100000000000005</v>
      </c>
      <c r="I22" s="212">
        <v>0.78600000000000003</v>
      </c>
      <c r="J22" s="212">
        <v>0.76200000000000001</v>
      </c>
      <c r="K22" s="213">
        <v>0.73899999999999999</v>
      </c>
    </row>
    <row r="23" spans="1:11" ht="30" customHeight="1" outlineLevel="1" x14ac:dyDescent="0.25">
      <c r="A23" s="214" t="s">
        <v>46</v>
      </c>
      <c r="B23" s="215">
        <v>0.97799999999999998</v>
      </c>
      <c r="C23" s="215">
        <v>0.93899999999999995</v>
      </c>
      <c r="D23" s="215">
        <v>0.90700000000000003</v>
      </c>
      <c r="E23" s="215">
        <v>0.878</v>
      </c>
      <c r="F23" s="215">
        <v>0.85</v>
      </c>
      <c r="G23" s="215">
        <v>0.82399999999999995</v>
      </c>
      <c r="H23" s="215">
        <v>0.79900000000000004</v>
      </c>
      <c r="I23" s="215">
        <v>0.77400000000000002</v>
      </c>
      <c r="J23" s="215">
        <v>0.751</v>
      </c>
      <c r="K23" s="216">
        <v>0.72299999999999998</v>
      </c>
    </row>
    <row r="24" spans="1:11" ht="30" customHeight="1" outlineLevel="1" x14ac:dyDescent="0.25">
      <c r="A24" s="214" t="s">
        <v>47</v>
      </c>
      <c r="B24" s="215">
        <v>0.95499999999999996</v>
      </c>
      <c r="C24" s="215">
        <v>0.92200000000000004</v>
      </c>
      <c r="D24" s="215">
        <v>0.89200000000000002</v>
      </c>
      <c r="E24" s="215">
        <v>0.86299999999999999</v>
      </c>
      <c r="F24" s="215">
        <v>0.83699999999999997</v>
      </c>
      <c r="G24" s="215">
        <v>0.81100000000000005</v>
      </c>
      <c r="H24" s="215">
        <v>0.78600000000000003</v>
      </c>
      <c r="I24" s="215">
        <v>0.76200000000000001</v>
      </c>
      <c r="J24" s="215">
        <v>0.73899999999999999</v>
      </c>
      <c r="K24" s="216">
        <v>0.70699999999999996</v>
      </c>
    </row>
    <row r="25" spans="1:11" ht="30" customHeight="1" outlineLevel="1" x14ac:dyDescent="0.25">
      <c r="A25" s="214" t="s">
        <v>48</v>
      </c>
      <c r="B25" s="215">
        <v>0.93899999999999995</v>
      </c>
      <c r="C25" s="215">
        <v>0.90700000000000003</v>
      </c>
      <c r="D25" s="215">
        <v>0.878</v>
      </c>
      <c r="E25" s="215">
        <v>0.85</v>
      </c>
      <c r="F25" s="215">
        <v>0.82399999999999995</v>
      </c>
      <c r="G25" s="215">
        <v>0.79900000000000004</v>
      </c>
      <c r="H25" s="215">
        <v>0.77400000000000002</v>
      </c>
      <c r="I25" s="215">
        <v>0.751</v>
      </c>
      <c r="J25" s="215">
        <v>0.72299999999999998</v>
      </c>
      <c r="K25" s="216">
        <v>0.69399999999999995</v>
      </c>
    </row>
    <row r="26" spans="1:11" ht="30" customHeight="1" outlineLevel="1" x14ac:dyDescent="0.25">
      <c r="A26" s="214" t="s">
        <v>49</v>
      </c>
      <c r="B26" s="215">
        <v>0.92200000000000004</v>
      </c>
      <c r="C26" s="215">
        <v>0.89200000000000002</v>
      </c>
      <c r="D26" s="215">
        <v>0.86299999999999999</v>
      </c>
      <c r="E26" s="215">
        <v>0.83699999999999997</v>
      </c>
      <c r="F26" s="215">
        <v>0.81100000000000005</v>
      </c>
      <c r="G26" s="215">
        <v>0.78600000000000003</v>
      </c>
      <c r="H26" s="215">
        <v>0.76200000000000001</v>
      </c>
      <c r="I26" s="215">
        <v>0.73899999999999999</v>
      </c>
      <c r="J26" s="215">
        <v>0.70699999999999996</v>
      </c>
      <c r="K26" s="216">
        <v>0.68</v>
      </c>
    </row>
    <row r="27" spans="1:11" ht="30" customHeight="1" outlineLevel="1" x14ac:dyDescent="0.25">
      <c r="A27" s="214" t="s">
        <v>50</v>
      </c>
      <c r="B27" s="215">
        <v>0.90700000000000003</v>
      </c>
      <c r="C27" s="215">
        <v>0.878</v>
      </c>
      <c r="D27" s="215">
        <v>0.85</v>
      </c>
      <c r="E27" s="215">
        <v>0.82399999999999995</v>
      </c>
      <c r="F27" s="215">
        <v>0.79900000000000004</v>
      </c>
      <c r="G27" s="215">
        <v>0.77400000000000002</v>
      </c>
      <c r="H27" s="215">
        <v>0.751</v>
      </c>
      <c r="I27" s="215">
        <v>0.72299999999999998</v>
      </c>
      <c r="J27" s="215">
        <v>0.69399999999999995</v>
      </c>
      <c r="K27" s="216">
        <v>0.66700000000000004</v>
      </c>
    </row>
    <row r="28" spans="1:11" ht="30" customHeight="1" outlineLevel="1" x14ac:dyDescent="0.25">
      <c r="A28" s="214" t="s">
        <v>51</v>
      </c>
      <c r="B28" s="215">
        <v>0.89200000000000002</v>
      </c>
      <c r="C28" s="215">
        <v>0.86299999999999999</v>
      </c>
      <c r="D28" s="215">
        <v>0.83699999999999997</v>
      </c>
      <c r="E28" s="215">
        <v>0.81100000000000005</v>
      </c>
      <c r="F28" s="215">
        <v>0.78600000000000003</v>
      </c>
      <c r="G28" s="215">
        <v>0.76200000000000001</v>
      </c>
      <c r="H28" s="215">
        <v>0.73899999999999999</v>
      </c>
      <c r="I28" s="215">
        <v>0.70699999999999996</v>
      </c>
      <c r="J28" s="215">
        <v>0.68</v>
      </c>
      <c r="K28" s="216">
        <v>0.65300000000000002</v>
      </c>
    </row>
    <row r="29" spans="1:11" ht="30" customHeight="1" outlineLevel="1" x14ac:dyDescent="0.25">
      <c r="A29" s="210" t="s">
        <v>52</v>
      </c>
      <c r="B29" s="217">
        <v>0.878</v>
      </c>
      <c r="C29" s="217">
        <v>0.85</v>
      </c>
      <c r="D29" s="217">
        <v>0.82399999999999995</v>
      </c>
      <c r="E29" s="217">
        <v>0.79900000000000004</v>
      </c>
      <c r="F29" s="217">
        <v>0.77400000000000002</v>
      </c>
      <c r="G29" s="217">
        <v>0.751</v>
      </c>
      <c r="H29" s="217">
        <v>0.72299999999999998</v>
      </c>
      <c r="I29" s="217">
        <v>0.69399999999999995</v>
      </c>
      <c r="J29" s="217">
        <v>0.66700000000000004</v>
      </c>
      <c r="K29" s="218">
        <v>0.64</v>
      </c>
    </row>
  </sheetData>
  <sheetProtection password="C31E" sheet="1" objects="1" scenarios="1" insertColumns="0" insertRows="0" deleteColumns="0" deleteRows="0" selectLockedCells="1"/>
  <mergeCells count="11">
    <mergeCell ref="A20:K20"/>
    <mergeCell ref="A2:K2"/>
    <mergeCell ref="B3:K3"/>
    <mergeCell ref="B5:K5"/>
    <mergeCell ref="B10:K10"/>
    <mergeCell ref="B11:K11"/>
    <mergeCell ref="B4:K4"/>
    <mergeCell ref="B6:K6"/>
    <mergeCell ref="B7:K7"/>
    <mergeCell ref="B9:K9"/>
    <mergeCell ref="B8:K8"/>
  </mergeCells>
  <pageMargins left="0.7" right="0.7" top="0.75" bottom="0.75" header="0.3" footer="0.3"/>
  <pageSetup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90909"/>
  </sheetPr>
  <dimension ref="A1:B11"/>
  <sheetViews>
    <sheetView showGridLines="0" workbookViewId="0">
      <selection activeCell="K95" sqref="K95:N95"/>
    </sheetView>
  </sheetViews>
  <sheetFormatPr defaultColWidth="11" defaultRowHeight="15.75" x14ac:dyDescent="0.25"/>
  <cols>
    <col min="1" max="1" width="21.625" customWidth="1"/>
    <col min="2" max="2" width="35" style="220" customWidth="1"/>
  </cols>
  <sheetData>
    <row r="1" spans="1:2" ht="99.95" customHeight="1" x14ac:dyDescent="0.25">
      <c r="A1" s="2" t="s">
        <v>74</v>
      </c>
      <c r="B1" s="219" t="s">
        <v>75</v>
      </c>
    </row>
    <row r="2" spans="1:2" x14ac:dyDescent="0.25">
      <c r="B2" s="220" t="s">
        <v>15</v>
      </c>
    </row>
    <row r="3" spans="1:2" x14ac:dyDescent="0.25">
      <c r="B3" s="220" t="s">
        <v>92</v>
      </c>
    </row>
    <row r="4" spans="1:2" x14ac:dyDescent="0.25">
      <c r="B4" s="220" t="s">
        <v>16</v>
      </c>
    </row>
    <row r="5" spans="1:2" x14ac:dyDescent="0.25">
      <c r="B5" s="220" t="s">
        <v>5</v>
      </c>
    </row>
    <row r="6" spans="1:2" x14ac:dyDescent="0.25">
      <c r="B6" s="220" t="s">
        <v>81</v>
      </c>
    </row>
    <row r="7" spans="1:2" x14ac:dyDescent="0.25">
      <c r="B7" s="220" t="s">
        <v>82</v>
      </c>
    </row>
    <row r="8" spans="1:2" x14ac:dyDescent="0.25">
      <c r="B8" s="220" t="s">
        <v>93</v>
      </c>
    </row>
    <row r="9" spans="1:2" x14ac:dyDescent="0.25">
      <c r="B9" s="220" t="s">
        <v>83</v>
      </c>
    </row>
    <row r="10" spans="1:2" x14ac:dyDescent="0.25">
      <c r="B10" s="220" t="s">
        <v>84</v>
      </c>
    </row>
    <row r="11" spans="1:2" x14ac:dyDescent="0.25">
      <c r="B11" s="220" t="s">
        <v>171</v>
      </c>
    </row>
  </sheetData>
  <sheetProtection insertColumns="0" insertRows="0" deleteColumns="0" deleteRows="0"/>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00F20"/>
  </sheetPr>
  <dimension ref="A1:BL13"/>
  <sheetViews>
    <sheetView showGridLines="0" showRowColHeaders="0" workbookViewId="0">
      <selection activeCell="P19" sqref="P19:T19"/>
    </sheetView>
  </sheetViews>
  <sheetFormatPr defaultColWidth="0" defaultRowHeight="15.75" x14ac:dyDescent="0.25"/>
  <cols>
    <col min="1" max="3" width="2.875" customWidth="1"/>
    <col min="4" max="6" width="37.875" customWidth="1"/>
    <col min="7" max="9" width="2.875" customWidth="1"/>
    <col min="10" max="18" width="10.875" hidden="1" customWidth="1"/>
    <col min="19" max="64" width="0" hidden="1" customWidth="1"/>
    <col min="65" max="16384" width="10.875" hidden="1"/>
  </cols>
  <sheetData>
    <row r="1" spans="1:9" ht="99.95" customHeight="1" x14ac:dyDescent="0.25">
      <c r="A1" s="1"/>
      <c r="B1" s="1"/>
      <c r="C1" s="1"/>
      <c r="D1" s="1"/>
      <c r="E1" s="275" t="s">
        <v>57</v>
      </c>
      <c r="F1" s="275"/>
      <c r="G1" s="13"/>
      <c r="H1" s="1"/>
      <c r="I1" s="1"/>
    </row>
    <row r="3" spans="1:9" ht="56.1" customHeight="1" x14ac:dyDescent="0.25">
      <c r="B3" s="41"/>
      <c r="C3" s="281" t="s">
        <v>106</v>
      </c>
      <c r="D3" s="281"/>
      <c r="E3" s="281"/>
      <c r="F3" s="281"/>
      <c r="G3" s="281"/>
      <c r="H3" s="42"/>
    </row>
    <row r="4" spans="1:9" ht="20.100000000000001" customHeight="1" x14ac:dyDescent="0.25">
      <c r="B4" s="31"/>
      <c r="C4" s="29"/>
      <c r="D4" s="28"/>
      <c r="E4" s="28"/>
      <c r="F4" s="28"/>
      <c r="G4" s="28"/>
      <c r="H4" s="32"/>
    </row>
    <row r="5" spans="1:9" ht="69.95" customHeight="1" x14ac:dyDescent="0.25">
      <c r="B5" s="31"/>
      <c r="C5" s="282" t="s">
        <v>165</v>
      </c>
      <c r="D5" s="283"/>
      <c r="E5" s="283"/>
      <c r="F5" s="283"/>
      <c r="G5" s="284"/>
      <c r="H5" s="32"/>
    </row>
    <row r="6" spans="1:9" ht="23.1" customHeight="1" x14ac:dyDescent="0.25">
      <c r="B6" s="31"/>
      <c r="C6" s="29"/>
      <c r="D6" s="285"/>
      <c r="E6" s="285"/>
      <c r="F6" s="285"/>
      <c r="G6" s="30"/>
      <c r="H6" s="32"/>
    </row>
    <row r="7" spans="1:9" ht="23.1" customHeight="1" x14ac:dyDescent="0.25">
      <c r="B7" s="31"/>
      <c r="C7" s="29"/>
      <c r="D7" s="30"/>
      <c r="E7" s="30"/>
      <c r="F7" s="30"/>
      <c r="G7" s="30"/>
      <c r="H7" s="32"/>
    </row>
    <row r="8" spans="1:9" ht="23.1" customHeight="1" x14ac:dyDescent="0.25">
      <c r="B8" s="31"/>
      <c r="C8" s="110"/>
      <c r="D8" s="111"/>
      <c r="E8" s="111"/>
      <c r="F8" s="111"/>
      <c r="G8" s="112"/>
      <c r="H8" s="32"/>
    </row>
    <row r="9" spans="1:9" ht="408.95" customHeight="1" x14ac:dyDescent="0.25">
      <c r="B9" s="31"/>
      <c r="C9" s="113"/>
      <c r="D9" s="280" t="str">
        <f>IF(helpTopicSelected&lt;&gt;"[Click to Select Help Topic]",VLOOKUP(helpTopicSelected,tblHelpWithoutColumnHeaders,MATCH("Help Text",tblHelpColumnHeaders,0),0),"")</f>
        <v/>
      </c>
      <c r="E9" s="280"/>
      <c r="F9" s="280"/>
      <c r="G9" s="114"/>
      <c r="H9" s="32"/>
    </row>
    <row r="10" spans="1:9" ht="408.95" customHeight="1" x14ac:dyDescent="0.25">
      <c r="B10" s="31"/>
      <c r="C10" s="113"/>
      <c r="D10" s="280"/>
      <c r="E10" s="280"/>
      <c r="F10" s="280"/>
      <c r="G10" s="114"/>
      <c r="H10" s="32"/>
    </row>
    <row r="11" spans="1:9" ht="23.1" customHeight="1" x14ac:dyDescent="0.25">
      <c r="B11" s="31"/>
      <c r="C11" s="115"/>
      <c r="D11" s="116"/>
      <c r="E11" s="116"/>
      <c r="F11" s="116"/>
      <c r="G11" s="117"/>
      <c r="H11" s="32"/>
    </row>
    <row r="12" spans="1:9" ht="23.1" customHeight="1" x14ac:dyDescent="0.25">
      <c r="B12" s="33"/>
      <c r="C12" s="36"/>
      <c r="D12" s="34"/>
      <c r="E12" s="34"/>
      <c r="F12" s="34"/>
      <c r="G12" s="34"/>
      <c r="H12" s="35"/>
    </row>
    <row r="13" spans="1:9" ht="35.1" customHeight="1" x14ac:dyDescent="0.25"/>
  </sheetData>
  <sheetProtection selectLockedCells="1"/>
  <mergeCells count="5">
    <mergeCell ref="D9:F10"/>
    <mergeCell ref="C3:G3"/>
    <mergeCell ref="C5:G5"/>
    <mergeCell ref="E1:F1"/>
    <mergeCell ref="D6:F6"/>
  </mergeCells>
  <dataValidations count="1">
    <dataValidation type="list" allowBlank="1" showInputMessage="1" showErrorMessage="1" sqref="C5">
      <formula1>listHelpTopics</formula1>
    </dataValidation>
  </dataValidations>
  <printOptions horizontalCentered="1"/>
  <pageMargins left="0.25" right="0.25" top="0.25" bottom="0.25" header="0" footer="0"/>
  <pageSetup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00F20"/>
  </sheetPr>
  <dimension ref="A1:H73"/>
  <sheetViews>
    <sheetView showGridLines="0" showRowColHeaders="0" topLeftCell="A9" workbookViewId="0">
      <selection activeCell="P19" sqref="P19:T19"/>
    </sheetView>
  </sheetViews>
  <sheetFormatPr defaultColWidth="10.875" defaultRowHeight="15.75" x14ac:dyDescent="0.25"/>
  <cols>
    <col min="1" max="3" width="2.875" customWidth="1"/>
    <col min="4" max="4" width="20.875" customWidth="1"/>
    <col min="5" max="5" width="120.875" customWidth="1"/>
    <col min="6" max="8" width="2.875" customWidth="1"/>
    <col min="9" max="63" width="10.875" customWidth="1"/>
  </cols>
  <sheetData>
    <row r="1" spans="1:8" ht="99.95" customHeight="1" x14ac:dyDescent="0.25">
      <c r="A1" s="128"/>
      <c r="B1" s="128"/>
      <c r="C1" s="128"/>
      <c r="D1" s="128"/>
      <c r="E1" s="166"/>
      <c r="F1" s="125"/>
      <c r="G1" s="128"/>
      <c r="H1" s="128"/>
    </row>
    <row r="3" spans="1:8" ht="56.1" customHeight="1" x14ac:dyDescent="0.25">
      <c r="B3" s="41"/>
      <c r="C3" s="281" t="s">
        <v>160</v>
      </c>
      <c r="D3" s="281"/>
      <c r="E3" s="281"/>
      <c r="F3" s="281"/>
      <c r="G3" s="42"/>
    </row>
    <row r="4" spans="1:8" ht="20.100000000000001" customHeight="1" x14ac:dyDescent="0.25">
      <c r="B4" s="31"/>
      <c r="C4" s="29"/>
      <c r="D4" s="126"/>
      <c r="E4" s="164"/>
      <c r="F4" s="126"/>
      <c r="G4" s="32"/>
    </row>
    <row r="5" spans="1:8" ht="23.1" customHeight="1" x14ac:dyDescent="0.25">
      <c r="B5" s="31"/>
      <c r="C5" s="29"/>
      <c r="D5" s="127"/>
      <c r="E5" s="165"/>
      <c r="F5" s="127"/>
      <c r="G5" s="32"/>
    </row>
    <row r="6" spans="1:8" ht="23.1" customHeight="1" x14ac:dyDescent="0.25">
      <c r="B6" s="31"/>
      <c r="C6" s="110"/>
      <c r="D6" s="111"/>
      <c r="E6" s="111"/>
      <c r="F6" s="112"/>
      <c r="G6" s="32"/>
    </row>
    <row r="7" spans="1:8" ht="80.099999999999994" customHeight="1" x14ac:dyDescent="0.25">
      <c r="B7" s="31"/>
      <c r="C7" s="170"/>
      <c r="D7" s="172" t="s">
        <v>135</v>
      </c>
      <c r="E7" s="172" t="s">
        <v>136</v>
      </c>
      <c r="F7" s="171"/>
      <c r="G7" s="32"/>
    </row>
    <row r="8" spans="1:8" ht="23.1" customHeight="1" x14ac:dyDescent="0.25">
      <c r="B8" s="31"/>
      <c r="C8" s="170"/>
      <c r="D8" s="161"/>
      <c r="E8" s="161"/>
      <c r="F8" s="171"/>
      <c r="G8" s="32"/>
    </row>
    <row r="9" spans="1:8" ht="39.950000000000003" customHeight="1" x14ac:dyDescent="0.25">
      <c r="B9" s="31"/>
      <c r="C9" s="113"/>
      <c r="D9" s="286" t="s">
        <v>141</v>
      </c>
      <c r="E9" s="287"/>
      <c r="F9" s="114"/>
      <c r="G9" s="32"/>
    </row>
    <row r="10" spans="1:8" ht="39.950000000000003" customHeight="1" x14ac:dyDescent="0.25">
      <c r="B10" s="31"/>
      <c r="C10" s="113"/>
      <c r="D10" s="173" t="s">
        <v>137</v>
      </c>
      <c r="E10" s="176" t="s">
        <v>142</v>
      </c>
      <c r="F10" s="114"/>
      <c r="G10" s="32"/>
    </row>
    <row r="11" spans="1:8" ht="39.950000000000003" customHeight="1" x14ac:dyDescent="0.25">
      <c r="B11" s="31"/>
      <c r="C11" s="113"/>
      <c r="D11" s="175" t="s">
        <v>137</v>
      </c>
      <c r="E11" s="176" t="s">
        <v>143</v>
      </c>
      <c r="F11" s="114"/>
      <c r="G11" s="32"/>
    </row>
    <row r="12" spans="1:8" ht="39.950000000000003" customHeight="1" x14ac:dyDescent="0.25">
      <c r="B12" s="31"/>
      <c r="C12" s="113"/>
      <c r="D12" s="178"/>
      <c r="E12" s="179"/>
      <c r="F12" s="114"/>
      <c r="G12" s="32"/>
    </row>
    <row r="13" spans="1:8" ht="39.950000000000003" customHeight="1" x14ac:dyDescent="0.25">
      <c r="B13" s="31"/>
      <c r="C13" s="113"/>
      <c r="D13" s="169"/>
      <c r="E13" s="169"/>
      <c r="F13" s="114"/>
      <c r="G13" s="32"/>
    </row>
    <row r="14" spans="1:8" ht="39.950000000000003" customHeight="1" x14ac:dyDescent="0.25">
      <c r="B14" s="31"/>
      <c r="C14" s="113"/>
      <c r="D14" s="286" t="s">
        <v>138</v>
      </c>
      <c r="E14" s="287"/>
      <c r="F14" s="114"/>
      <c r="G14" s="32"/>
    </row>
    <row r="15" spans="1:8" ht="39.950000000000003" customHeight="1" x14ac:dyDescent="0.25">
      <c r="B15" s="31"/>
      <c r="C15" s="113"/>
      <c r="D15" s="173" t="s">
        <v>137</v>
      </c>
      <c r="E15" s="174" t="s">
        <v>112</v>
      </c>
      <c r="F15" s="114"/>
      <c r="G15" s="32"/>
    </row>
    <row r="16" spans="1:8" ht="39.950000000000003" customHeight="1" x14ac:dyDescent="0.25">
      <c r="B16" s="31"/>
      <c r="C16" s="113"/>
      <c r="D16" s="175" t="s">
        <v>137</v>
      </c>
      <c r="E16" s="176" t="s">
        <v>114</v>
      </c>
      <c r="F16" s="114"/>
      <c r="G16" s="32"/>
    </row>
    <row r="17" spans="2:7" ht="39.950000000000003" customHeight="1" x14ac:dyDescent="0.25">
      <c r="B17" s="31"/>
      <c r="C17" s="113"/>
      <c r="D17" s="175" t="s">
        <v>137</v>
      </c>
      <c r="E17" s="176" t="s">
        <v>116</v>
      </c>
      <c r="F17" s="114"/>
      <c r="G17" s="32"/>
    </row>
    <row r="18" spans="2:7" ht="39.950000000000003" customHeight="1" x14ac:dyDescent="0.25">
      <c r="B18" s="31"/>
      <c r="C18" s="113"/>
      <c r="D18" s="175" t="s">
        <v>137</v>
      </c>
      <c r="E18" s="177" t="s">
        <v>118</v>
      </c>
      <c r="F18" s="114"/>
      <c r="G18" s="32"/>
    </row>
    <row r="19" spans="2:7" ht="39.950000000000003" customHeight="1" x14ac:dyDescent="0.25">
      <c r="B19" s="31"/>
      <c r="C19" s="113"/>
      <c r="D19" s="175" t="s">
        <v>137</v>
      </c>
      <c r="E19" s="176" t="s">
        <v>120</v>
      </c>
      <c r="F19" s="114"/>
      <c r="G19" s="32"/>
    </row>
    <row r="20" spans="2:7" ht="39.950000000000003" customHeight="1" x14ac:dyDescent="0.25">
      <c r="B20" s="31"/>
      <c r="C20" s="113"/>
      <c r="D20" s="175" t="s">
        <v>137</v>
      </c>
      <c r="E20" s="176" t="s">
        <v>122</v>
      </c>
      <c r="F20" s="114"/>
      <c r="G20" s="32"/>
    </row>
    <row r="21" spans="2:7" ht="39.950000000000003" customHeight="1" x14ac:dyDescent="0.25">
      <c r="B21" s="31"/>
      <c r="C21" s="113"/>
      <c r="D21" s="175" t="s">
        <v>137</v>
      </c>
      <c r="E21" s="176" t="s">
        <v>123</v>
      </c>
      <c r="F21" s="114"/>
      <c r="G21" s="32"/>
    </row>
    <row r="22" spans="2:7" ht="39.950000000000003" customHeight="1" x14ac:dyDescent="0.25">
      <c r="B22" s="31"/>
      <c r="C22" s="113"/>
      <c r="D22" s="175" t="s">
        <v>137</v>
      </c>
      <c r="E22" s="176" t="s">
        <v>124</v>
      </c>
      <c r="F22" s="114"/>
      <c r="G22" s="32"/>
    </row>
    <row r="23" spans="2:7" ht="39.950000000000003" customHeight="1" x14ac:dyDescent="0.25">
      <c r="B23" s="31"/>
      <c r="C23" s="113"/>
      <c r="D23" s="175" t="s">
        <v>137</v>
      </c>
      <c r="E23" s="176" t="s">
        <v>125</v>
      </c>
      <c r="F23" s="114"/>
      <c r="G23" s="32"/>
    </row>
    <row r="24" spans="2:7" ht="39.950000000000003" customHeight="1" x14ac:dyDescent="0.25">
      <c r="B24" s="31"/>
      <c r="C24" s="113"/>
      <c r="D24" s="175" t="s">
        <v>137</v>
      </c>
      <c r="E24" s="176" t="s">
        <v>126</v>
      </c>
      <c r="F24" s="114"/>
      <c r="G24" s="32"/>
    </row>
    <row r="25" spans="2:7" ht="39.950000000000003" customHeight="1" x14ac:dyDescent="0.25">
      <c r="B25" s="31"/>
      <c r="C25" s="113"/>
      <c r="D25" s="175" t="s">
        <v>137</v>
      </c>
      <c r="E25" s="176" t="s">
        <v>127</v>
      </c>
      <c r="F25" s="114"/>
      <c r="G25" s="32"/>
    </row>
    <row r="26" spans="2:7" ht="39.950000000000003" customHeight="1" x14ac:dyDescent="0.25">
      <c r="B26" s="31"/>
      <c r="C26" s="113"/>
      <c r="D26" s="178"/>
      <c r="E26" s="179"/>
      <c r="F26" s="114"/>
      <c r="G26" s="32"/>
    </row>
    <row r="27" spans="2:7" ht="39.950000000000003" customHeight="1" x14ac:dyDescent="0.25">
      <c r="B27" s="31"/>
      <c r="C27" s="113"/>
      <c r="D27" s="169"/>
      <c r="E27" s="169"/>
      <c r="F27" s="114"/>
      <c r="G27" s="32"/>
    </row>
    <row r="28" spans="2:7" ht="39.950000000000003" customHeight="1" x14ac:dyDescent="0.25">
      <c r="B28" s="31"/>
      <c r="C28" s="113"/>
      <c r="D28" s="286" t="s">
        <v>139</v>
      </c>
      <c r="E28" s="287"/>
      <c r="F28" s="114"/>
      <c r="G28" s="32"/>
    </row>
    <row r="29" spans="2:7" ht="39.950000000000003" customHeight="1" x14ac:dyDescent="0.25">
      <c r="B29" s="31"/>
      <c r="C29" s="113"/>
      <c r="D29" s="173" t="s">
        <v>137</v>
      </c>
      <c r="E29" s="176" t="s">
        <v>128</v>
      </c>
      <c r="F29" s="114"/>
      <c r="G29" s="32"/>
    </row>
    <row r="30" spans="2:7" ht="39.950000000000003" customHeight="1" x14ac:dyDescent="0.25">
      <c r="B30" s="31"/>
      <c r="C30" s="113"/>
      <c r="D30" s="175" t="s">
        <v>137</v>
      </c>
      <c r="E30" s="176" t="s">
        <v>27</v>
      </c>
      <c r="F30" s="114"/>
      <c r="G30" s="32"/>
    </row>
    <row r="31" spans="2:7" ht="39.950000000000003" customHeight="1" x14ac:dyDescent="0.25">
      <c r="B31" s="31"/>
      <c r="C31" s="113"/>
      <c r="D31" s="175" t="s">
        <v>137</v>
      </c>
      <c r="E31" s="176" t="s">
        <v>129</v>
      </c>
      <c r="F31" s="114"/>
      <c r="G31" s="32"/>
    </row>
    <row r="32" spans="2:7" ht="39.950000000000003" customHeight="1" x14ac:dyDescent="0.25">
      <c r="B32" s="31"/>
      <c r="C32" s="113"/>
      <c r="D32" s="175" t="s">
        <v>137</v>
      </c>
      <c r="E32" s="176" t="s">
        <v>130</v>
      </c>
      <c r="F32" s="114"/>
      <c r="G32" s="32"/>
    </row>
    <row r="33" spans="2:7" ht="39.950000000000003" customHeight="1" x14ac:dyDescent="0.25">
      <c r="B33" s="31"/>
      <c r="C33" s="113"/>
      <c r="D33" s="175" t="s">
        <v>137</v>
      </c>
      <c r="E33" s="176" t="s">
        <v>131</v>
      </c>
      <c r="F33" s="114"/>
      <c r="G33" s="32"/>
    </row>
    <row r="34" spans="2:7" ht="39.950000000000003" customHeight="1" x14ac:dyDescent="0.25">
      <c r="B34" s="31"/>
      <c r="C34" s="113"/>
      <c r="D34" s="175" t="s">
        <v>137</v>
      </c>
      <c r="E34" s="176" t="s">
        <v>132</v>
      </c>
      <c r="F34" s="114"/>
      <c r="G34" s="32"/>
    </row>
    <row r="35" spans="2:7" ht="39" customHeight="1" x14ac:dyDescent="0.25">
      <c r="B35" s="31"/>
      <c r="C35" s="113"/>
      <c r="D35" s="175" t="s">
        <v>137</v>
      </c>
      <c r="E35" s="176" t="s">
        <v>133</v>
      </c>
      <c r="F35" s="114"/>
      <c r="G35" s="32"/>
    </row>
    <row r="36" spans="2:7" ht="39.950000000000003" customHeight="1" x14ac:dyDescent="0.25">
      <c r="B36" s="31"/>
      <c r="C36" s="113"/>
      <c r="D36" s="175" t="s">
        <v>137</v>
      </c>
      <c r="E36" s="176" t="s">
        <v>134</v>
      </c>
      <c r="F36" s="114"/>
      <c r="G36" s="32"/>
    </row>
    <row r="37" spans="2:7" ht="39.950000000000003" customHeight="1" x14ac:dyDescent="0.25">
      <c r="B37" s="31"/>
      <c r="C37" s="113"/>
      <c r="D37" s="178"/>
      <c r="E37" s="179"/>
      <c r="F37" s="114"/>
      <c r="G37" s="32"/>
    </row>
    <row r="38" spans="2:7" ht="39.950000000000003" customHeight="1" x14ac:dyDescent="0.25">
      <c r="B38" s="31"/>
      <c r="C38" s="113"/>
      <c r="D38" s="169"/>
      <c r="E38" s="169"/>
      <c r="F38" s="114"/>
      <c r="G38" s="32"/>
    </row>
    <row r="39" spans="2:7" ht="39.950000000000003" customHeight="1" x14ac:dyDescent="0.25">
      <c r="B39" s="31"/>
      <c r="C39" s="113"/>
      <c r="D39" s="286" t="s">
        <v>140</v>
      </c>
      <c r="E39" s="287"/>
      <c r="F39" s="114"/>
      <c r="G39" s="32"/>
    </row>
    <row r="40" spans="2:7" ht="39.950000000000003" customHeight="1" x14ac:dyDescent="0.25">
      <c r="B40" s="31"/>
      <c r="C40" s="113"/>
      <c r="D40" s="173" t="s">
        <v>137</v>
      </c>
      <c r="E40" s="176" t="s">
        <v>111</v>
      </c>
      <c r="F40" s="114"/>
      <c r="G40" s="32"/>
    </row>
    <row r="41" spans="2:7" ht="39.950000000000003" customHeight="1" x14ac:dyDescent="0.25">
      <c r="B41" s="31"/>
      <c r="C41" s="113"/>
      <c r="D41" s="175" t="s">
        <v>137</v>
      </c>
      <c r="E41" s="176" t="s">
        <v>113</v>
      </c>
      <c r="F41" s="114"/>
      <c r="G41" s="32"/>
    </row>
    <row r="42" spans="2:7" ht="39.950000000000003" customHeight="1" x14ac:dyDescent="0.25">
      <c r="B42" s="31"/>
      <c r="C42" s="113"/>
      <c r="D42" s="175" t="s">
        <v>137</v>
      </c>
      <c r="E42" s="176" t="s">
        <v>115</v>
      </c>
      <c r="F42" s="114"/>
      <c r="G42" s="32"/>
    </row>
    <row r="43" spans="2:7" ht="39.950000000000003" customHeight="1" x14ac:dyDescent="0.25">
      <c r="B43" s="31"/>
      <c r="C43" s="113"/>
      <c r="D43" s="175" t="s">
        <v>137</v>
      </c>
      <c r="E43" s="176" t="s">
        <v>117</v>
      </c>
      <c r="F43" s="114"/>
      <c r="G43" s="32"/>
    </row>
    <row r="44" spans="2:7" ht="39.950000000000003" customHeight="1" x14ac:dyDescent="0.25">
      <c r="B44" s="31"/>
      <c r="C44" s="113"/>
      <c r="D44" s="175" t="s">
        <v>137</v>
      </c>
      <c r="E44" s="176" t="s">
        <v>119</v>
      </c>
      <c r="F44" s="114"/>
      <c r="G44" s="32"/>
    </row>
    <row r="45" spans="2:7" ht="39.950000000000003" customHeight="1" x14ac:dyDescent="0.25">
      <c r="B45" s="31"/>
      <c r="C45" s="113"/>
      <c r="D45" s="175" t="s">
        <v>137</v>
      </c>
      <c r="E45" s="176" t="s">
        <v>121</v>
      </c>
      <c r="F45" s="114"/>
      <c r="G45" s="32"/>
    </row>
    <row r="46" spans="2:7" ht="39.950000000000003" customHeight="1" x14ac:dyDescent="0.25">
      <c r="B46" s="31"/>
      <c r="C46" s="113"/>
      <c r="D46" s="178"/>
      <c r="E46" s="179"/>
      <c r="F46" s="114"/>
      <c r="G46" s="32"/>
    </row>
    <row r="47" spans="2:7" ht="39.950000000000003" customHeight="1" x14ac:dyDescent="0.25">
      <c r="B47" s="31"/>
      <c r="C47" s="113"/>
      <c r="D47" s="169"/>
      <c r="E47" s="169"/>
      <c r="F47" s="114"/>
      <c r="G47" s="32"/>
    </row>
    <row r="48" spans="2:7" ht="39.950000000000003" customHeight="1" x14ac:dyDescent="0.25">
      <c r="B48" s="31"/>
      <c r="C48" s="113"/>
      <c r="D48" s="286" t="s">
        <v>144</v>
      </c>
      <c r="E48" s="287"/>
      <c r="F48" s="114"/>
      <c r="G48" s="32"/>
    </row>
    <row r="49" spans="2:7" ht="39.950000000000003" customHeight="1" x14ac:dyDescent="0.25">
      <c r="B49" s="31"/>
      <c r="C49" s="113"/>
      <c r="D49" s="173" t="s">
        <v>137</v>
      </c>
      <c r="E49" s="176" t="s">
        <v>148</v>
      </c>
      <c r="F49" s="114"/>
      <c r="G49" s="32"/>
    </row>
    <row r="50" spans="2:7" ht="39.950000000000003" customHeight="1" x14ac:dyDescent="0.25">
      <c r="B50" s="31"/>
      <c r="C50" s="113"/>
      <c r="D50" s="175" t="s">
        <v>137</v>
      </c>
      <c r="E50" s="176" t="s">
        <v>149</v>
      </c>
      <c r="F50" s="114"/>
      <c r="G50" s="32"/>
    </row>
    <row r="51" spans="2:7" ht="39.950000000000003" customHeight="1" x14ac:dyDescent="0.25">
      <c r="B51" s="31"/>
      <c r="C51" s="113"/>
      <c r="D51" s="175" t="s">
        <v>137</v>
      </c>
      <c r="E51" s="176" t="s">
        <v>150</v>
      </c>
      <c r="F51" s="114"/>
      <c r="G51" s="32"/>
    </row>
    <row r="52" spans="2:7" ht="39.950000000000003" customHeight="1" x14ac:dyDescent="0.25">
      <c r="B52" s="31"/>
      <c r="C52" s="113"/>
      <c r="D52" s="175" t="s">
        <v>137</v>
      </c>
      <c r="E52" s="176" t="s">
        <v>151</v>
      </c>
      <c r="F52" s="114"/>
      <c r="G52" s="32"/>
    </row>
    <row r="53" spans="2:7" ht="39.950000000000003" customHeight="1" x14ac:dyDescent="0.25">
      <c r="B53" s="31"/>
      <c r="C53" s="113"/>
      <c r="D53" s="175" t="s">
        <v>137</v>
      </c>
      <c r="E53" s="176" t="s">
        <v>152</v>
      </c>
      <c r="F53" s="114"/>
      <c r="G53" s="32"/>
    </row>
    <row r="54" spans="2:7" ht="39.950000000000003" customHeight="1" x14ac:dyDescent="0.25">
      <c r="B54" s="31"/>
      <c r="C54" s="113"/>
      <c r="D54" s="178"/>
      <c r="E54" s="179"/>
      <c r="F54" s="114"/>
      <c r="G54" s="32"/>
    </row>
    <row r="55" spans="2:7" ht="39.950000000000003" customHeight="1" x14ac:dyDescent="0.25">
      <c r="B55" s="31"/>
      <c r="C55" s="113"/>
      <c r="D55" s="169"/>
      <c r="E55" s="169"/>
      <c r="F55" s="114"/>
      <c r="G55" s="32"/>
    </row>
    <row r="56" spans="2:7" ht="39.950000000000003" customHeight="1" x14ac:dyDescent="0.25">
      <c r="B56" s="31"/>
      <c r="C56" s="113"/>
      <c r="D56" s="286" t="s">
        <v>145</v>
      </c>
      <c r="E56" s="287"/>
      <c r="F56" s="114"/>
      <c r="G56" s="32"/>
    </row>
    <row r="57" spans="2:7" ht="39.950000000000003" customHeight="1" x14ac:dyDescent="0.25">
      <c r="B57" s="31"/>
      <c r="C57" s="113"/>
      <c r="D57" s="173" t="s">
        <v>137</v>
      </c>
      <c r="E57" s="176" t="s">
        <v>153</v>
      </c>
      <c r="F57" s="114"/>
      <c r="G57" s="32"/>
    </row>
    <row r="58" spans="2:7" ht="39.950000000000003" customHeight="1" x14ac:dyDescent="0.25">
      <c r="B58" s="31"/>
      <c r="C58" s="113"/>
      <c r="D58" s="175" t="s">
        <v>137</v>
      </c>
      <c r="E58" s="176" t="s">
        <v>154</v>
      </c>
      <c r="F58" s="114"/>
      <c r="G58" s="32"/>
    </row>
    <row r="59" spans="2:7" ht="39.950000000000003" customHeight="1" x14ac:dyDescent="0.25">
      <c r="B59" s="31"/>
      <c r="C59" s="113"/>
      <c r="D59" s="178"/>
      <c r="E59" s="179"/>
      <c r="F59" s="114"/>
      <c r="G59" s="32"/>
    </row>
    <row r="60" spans="2:7" ht="39.950000000000003" customHeight="1" x14ac:dyDescent="0.25">
      <c r="B60" s="31"/>
      <c r="C60" s="113"/>
      <c r="D60" s="169"/>
      <c r="E60" s="169"/>
      <c r="F60" s="114"/>
      <c r="G60" s="32"/>
    </row>
    <row r="61" spans="2:7" ht="39.950000000000003" customHeight="1" x14ac:dyDescent="0.25">
      <c r="B61" s="31"/>
      <c r="C61" s="113"/>
      <c r="D61" s="286" t="s">
        <v>146</v>
      </c>
      <c r="E61" s="287"/>
      <c r="F61" s="114"/>
      <c r="G61" s="32"/>
    </row>
    <row r="62" spans="2:7" ht="39.950000000000003" customHeight="1" x14ac:dyDescent="0.25">
      <c r="B62" s="31"/>
      <c r="C62" s="113"/>
      <c r="D62" s="173" t="s">
        <v>137</v>
      </c>
      <c r="E62" s="176" t="s">
        <v>155</v>
      </c>
      <c r="F62" s="114"/>
      <c r="G62" s="32"/>
    </row>
    <row r="63" spans="2:7" ht="39.950000000000003" customHeight="1" x14ac:dyDescent="0.25">
      <c r="B63" s="31"/>
      <c r="C63" s="113"/>
      <c r="D63" s="175" t="s">
        <v>137</v>
      </c>
      <c r="E63" s="176" t="s">
        <v>156</v>
      </c>
      <c r="F63" s="114"/>
      <c r="G63" s="32"/>
    </row>
    <row r="64" spans="2:7" ht="39.950000000000003" customHeight="1" x14ac:dyDescent="0.25">
      <c r="B64" s="31"/>
      <c r="C64" s="113"/>
      <c r="D64" s="175" t="s">
        <v>137</v>
      </c>
      <c r="E64" s="176" t="s">
        <v>157</v>
      </c>
      <c r="F64" s="114"/>
      <c r="G64" s="32"/>
    </row>
    <row r="65" spans="2:7" ht="39.950000000000003" customHeight="1" x14ac:dyDescent="0.25">
      <c r="B65" s="31"/>
      <c r="C65" s="113"/>
      <c r="D65" s="175" t="s">
        <v>137</v>
      </c>
      <c r="E65" s="176" t="s">
        <v>158</v>
      </c>
      <c r="F65" s="114"/>
      <c r="G65" s="32"/>
    </row>
    <row r="66" spans="2:7" ht="39.950000000000003" customHeight="1" x14ac:dyDescent="0.25">
      <c r="B66" s="31"/>
      <c r="C66" s="113"/>
      <c r="D66" s="178"/>
      <c r="E66" s="179"/>
      <c r="F66" s="114"/>
      <c r="G66" s="32"/>
    </row>
    <row r="67" spans="2:7" ht="39.950000000000003" customHeight="1" x14ac:dyDescent="0.25">
      <c r="B67" s="31"/>
      <c r="C67" s="113"/>
      <c r="D67" s="169"/>
      <c r="E67" s="169"/>
      <c r="F67" s="114"/>
      <c r="G67" s="32"/>
    </row>
    <row r="68" spans="2:7" ht="39.950000000000003" customHeight="1" x14ac:dyDescent="0.25">
      <c r="B68" s="31"/>
      <c r="C68" s="113"/>
      <c r="D68" s="286" t="s">
        <v>147</v>
      </c>
      <c r="E68" s="287"/>
      <c r="F68" s="114"/>
      <c r="G68" s="32"/>
    </row>
    <row r="69" spans="2:7" ht="39.950000000000003" customHeight="1" x14ac:dyDescent="0.25">
      <c r="B69" s="31"/>
      <c r="C69" s="113"/>
      <c r="D69" s="173" t="s">
        <v>137</v>
      </c>
      <c r="E69" s="176" t="s">
        <v>159</v>
      </c>
      <c r="F69" s="114"/>
      <c r="G69" s="32"/>
    </row>
    <row r="70" spans="2:7" ht="39.950000000000003" customHeight="1" x14ac:dyDescent="0.25">
      <c r="B70" s="31"/>
      <c r="C70" s="113"/>
      <c r="D70" s="178"/>
      <c r="E70" s="179"/>
      <c r="F70" s="114"/>
      <c r="G70" s="32"/>
    </row>
    <row r="71" spans="2:7" ht="60" customHeight="1" x14ac:dyDescent="0.25">
      <c r="B71" s="31"/>
      <c r="C71" s="162"/>
      <c r="D71" s="116"/>
      <c r="E71" s="116"/>
      <c r="F71" s="163"/>
      <c r="G71" s="32"/>
    </row>
    <row r="72" spans="2:7" ht="23.1" customHeight="1" x14ac:dyDescent="0.25">
      <c r="B72" s="33"/>
      <c r="C72" s="36"/>
      <c r="D72" s="34"/>
      <c r="E72" s="34"/>
      <c r="F72" s="34"/>
      <c r="G72" s="35"/>
    </row>
    <row r="73" spans="2:7" ht="35.1" customHeight="1" x14ac:dyDescent="0.25"/>
  </sheetData>
  <mergeCells count="9">
    <mergeCell ref="D56:E56"/>
    <mergeCell ref="D61:E61"/>
    <mergeCell ref="D68:E68"/>
    <mergeCell ref="C3:F3"/>
    <mergeCell ref="D14:E14"/>
    <mergeCell ref="D28:E28"/>
    <mergeCell ref="D39:E39"/>
    <mergeCell ref="D9:E9"/>
    <mergeCell ref="D48:E48"/>
  </mergeCells>
  <hyperlinks>
    <hyperlink ref="E15" r:id="rId1"/>
    <hyperlink ref="E16" r:id="rId2"/>
    <hyperlink ref="E17" r:id="rId3"/>
    <hyperlink ref="E19" r:id="rId4"/>
    <hyperlink ref="E20" r:id="rId5"/>
    <hyperlink ref="E21" r:id="rId6"/>
    <hyperlink ref="E22" r:id="rId7"/>
    <hyperlink ref="E23" r:id="rId8"/>
    <hyperlink ref="E24" r:id="rId9"/>
    <hyperlink ref="E25" r:id="rId10"/>
    <hyperlink ref="E29" r:id="rId11"/>
    <hyperlink ref="E30" r:id="rId12"/>
    <hyperlink ref="E31" r:id="rId13"/>
    <hyperlink ref="E32" r:id="rId14"/>
    <hyperlink ref="E33" r:id="rId15"/>
    <hyperlink ref="E34" r:id="rId16"/>
    <hyperlink ref="E35" r:id="rId17"/>
    <hyperlink ref="E36" r:id="rId18"/>
    <hyperlink ref="E40" r:id="rId19"/>
    <hyperlink ref="E41" r:id="rId20"/>
    <hyperlink ref="E42" r:id="rId21"/>
    <hyperlink ref="E43" r:id="rId22"/>
    <hyperlink ref="E44" r:id="rId23"/>
    <hyperlink ref="E45" r:id="rId24"/>
    <hyperlink ref="E10" r:id="rId25"/>
    <hyperlink ref="E11" r:id="rId26"/>
    <hyperlink ref="E49" r:id="rId27"/>
    <hyperlink ref="E50" r:id="rId28"/>
    <hyperlink ref="E51" r:id="rId29"/>
    <hyperlink ref="E52" r:id="rId30"/>
    <hyperlink ref="E53" r:id="rId31"/>
    <hyperlink ref="E57" r:id="rId32"/>
    <hyperlink ref="E58" r:id="rId33"/>
    <hyperlink ref="E62" r:id="rId34"/>
    <hyperlink ref="E63" r:id="rId35"/>
    <hyperlink ref="E64" r:id="rId36"/>
    <hyperlink ref="E65" r:id="rId37"/>
    <hyperlink ref="E69" r:id="rId38"/>
  </hyperlinks>
  <printOptions horizontalCentered="1"/>
  <pageMargins left="0.25" right="0.25" top="0.25" bottom="0.25" header="0" footer="0"/>
  <pageSetup orientation="landscape" horizontalDpi="0" verticalDpi="0"/>
  <drawing r:id="rId3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800F20"/>
  </sheetPr>
  <dimension ref="A1:BC55"/>
  <sheetViews>
    <sheetView showGridLines="0" showRowColHeaders="0" workbookViewId="0">
      <selection activeCell="T53" sqref="T53"/>
    </sheetView>
  </sheetViews>
  <sheetFormatPr defaultColWidth="0" defaultRowHeight="15.75" zeroHeight="1" x14ac:dyDescent="0.25"/>
  <cols>
    <col min="1" max="1" width="2.875" customWidth="1"/>
    <col min="2" max="4" width="8.875" customWidth="1"/>
    <col min="5" max="14" width="12.875" customWidth="1"/>
    <col min="15" max="15" width="2.875" customWidth="1"/>
    <col min="16" max="55" width="7.875" hidden="1" customWidth="1"/>
    <col min="56" max="16384" width="11" hidden="1"/>
  </cols>
  <sheetData>
    <row r="1" spans="1:51" ht="99.95" customHeight="1" x14ac:dyDescent="0.25">
      <c r="A1" s="1"/>
      <c r="B1" s="290"/>
      <c r="C1" s="290"/>
      <c r="D1" s="290"/>
      <c r="E1" s="290"/>
      <c r="F1" s="290"/>
      <c r="G1" s="290"/>
      <c r="H1" s="288" t="s">
        <v>107</v>
      </c>
      <c r="I1" s="288"/>
      <c r="J1" s="288"/>
      <c r="K1" s="288"/>
      <c r="L1" s="288"/>
      <c r="M1" s="288"/>
      <c r="N1" s="288"/>
      <c r="O1" s="13"/>
      <c r="P1" s="13"/>
      <c r="Q1" s="13"/>
      <c r="R1" s="13"/>
      <c r="S1" s="13"/>
      <c r="T1" s="5"/>
      <c r="U1" s="5"/>
      <c r="V1" s="5"/>
      <c r="W1" s="5"/>
      <c r="X1" s="5"/>
      <c r="Y1" s="5"/>
      <c r="Z1" s="5"/>
      <c r="AA1" s="5"/>
      <c r="AB1" s="5"/>
      <c r="AC1" s="5"/>
      <c r="AD1" s="5"/>
      <c r="AE1" s="5"/>
      <c r="AF1" s="5"/>
      <c r="AG1" s="5"/>
      <c r="AH1" s="5"/>
      <c r="AI1" s="5"/>
      <c r="AJ1" s="1"/>
      <c r="AK1" s="1"/>
      <c r="AM1" s="1"/>
      <c r="AN1" s="1"/>
      <c r="AO1" s="1"/>
      <c r="AP1" s="1"/>
      <c r="AQ1" s="1"/>
      <c r="AR1" s="1"/>
      <c r="AT1" s="1"/>
      <c r="AU1" s="1"/>
      <c r="AV1" s="1"/>
      <c r="AW1" s="1"/>
      <c r="AX1" s="1"/>
      <c r="AY1" s="1"/>
    </row>
    <row r="2" spans="1:51" ht="35.1" customHeight="1" x14ac:dyDescent="0.25">
      <c r="B2" s="291"/>
      <c r="C2" s="291"/>
      <c r="D2" s="291"/>
      <c r="E2" s="291"/>
      <c r="F2" s="291"/>
      <c r="G2" s="291"/>
      <c r="H2" s="289"/>
      <c r="I2" s="289"/>
      <c r="J2" s="289"/>
      <c r="K2" s="289"/>
      <c r="L2" s="289"/>
      <c r="M2" s="289"/>
      <c r="N2" s="289"/>
      <c r="O2" s="5"/>
      <c r="P2" s="5"/>
      <c r="Q2" s="5"/>
      <c r="R2" s="5"/>
      <c r="S2" s="5"/>
      <c r="T2" s="5"/>
      <c r="U2" s="5"/>
      <c r="V2" s="5"/>
      <c r="W2" s="5"/>
      <c r="X2" s="5"/>
      <c r="Y2" s="5"/>
      <c r="Z2" s="5"/>
      <c r="AA2" s="5"/>
      <c r="AB2" s="5"/>
      <c r="AC2" s="5"/>
      <c r="AD2" s="5"/>
      <c r="AE2" s="5"/>
      <c r="AF2" s="5"/>
      <c r="AG2" s="5"/>
      <c r="AH2" s="5"/>
      <c r="AI2" s="5"/>
      <c r="AJ2" s="5"/>
      <c r="AK2" s="5"/>
      <c r="AL2" s="5"/>
    </row>
    <row r="3" spans="1:51" ht="80.099999999999994" customHeight="1" x14ac:dyDescent="0.25">
      <c r="B3" s="150" t="s">
        <v>168</v>
      </c>
      <c r="C3" s="151"/>
      <c r="D3" s="151"/>
      <c r="E3" s="152"/>
      <c r="F3" s="152"/>
      <c r="G3" s="152"/>
      <c r="H3" s="152"/>
      <c r="I3" s="152"/>
      <c r="J3" s="152"/>
      <c r="K3" s="152"/>
      <c r="L3" s="152"/>
      <c r="M3" s="152"/>
      <c r="N3" s="153"/>
    </row>
    <row r="4" spans="1:51" ht="219.95" customHeight="1" x14ac:dyDescent="0.25">
      <c r="B4" s="292" t="s">
        <v>169</v>
      </c>
      <c r="C4" s="293"/>
      <c r="D4" s="293"/>
      <c r="E4" s="293"/>
      <c r="F4" s="293"/>
      <c r="G4" s="293"/>
      <c r="H4" s="293"/>
      <c r="I4" s="293"/>
      <c r="J4" s="293"/>
      <c r="K4" s="293"/>
      <c r="L4" s="293"/>
      <c r="M4" s="293"/>
      <c r="N4" s="294"/>
    </row>
    <row r="5" spans="1:51" ht="60" customHeight="1" x14ac:dyDescent="0.25">
      <c r="B5" s="313"/>
      <c r="C5" s="314"/>
      <c r="D5" s="315"/>
      <c r="E5" s="23" t="s">
        <v>31</v>
      </c>
      <c r="F5" s="23" t="s">
        <v>32</v>
      </c>
      <c r="G5" s="23" t="s">
        <v>33</v>
      </c>
      <c r="H5" s="23" t="s">
        <v>34</v>
      </c>
      <c r="I5" s="23" t="s">
        <v>35</v>
      </c>
      <c r="J5" s="23" t="s">
        <v>36</v>
      </c>
      <c r="K5" s="23" t="s">
        <v>37</v>
      </c>
      <c r="L5" s="23" t="s">
        <v>38</v>
      </c>
      <c r="M5" s="23" t="s">
        <v>39</v>
      </c>
      <c r="N5" s="24" t="s">
        <v>40</v>
      </c>
    </row>
    <row r="6" spans="1:51" ht="69.95" customHeight="1" x14ac:dyDescent="0.25">
      <c r="B6" s="301" t="s">
        <v>41</v>
      </c>
      <c r="C6" s="302"/>
      <c r="D6" s="303"/>
      <c r="E6" s="20"/>
      <c r="F6" s="21"/>
      <c r="G6" s="21"/>
      <c r="H6" s="21"/>
      <c r="I6" s="21"/>
      <c r="J6" s="21"/>
      <c r="K6" s="21"/>
      <c r="L6" s="21"/>
      <c r="M6" s="21"/>
      <c r="N6" s="22"/>
    </row>
    <row r="7" spans="1:51" ht="69.95" customHeight="1" x14ac:dyDescent="0.25">
      <c r="B7" s="310" t="s">
        <v>42</v>
      </c>
      <c r="C7" s="311"/>
      <c r="D7" s="312"/>
      <c r="E7" s="14"/>
      <c r="F7" s="15"/>
      <c r="G7" s="15"/>
      <c r="H7" s="15"/>
      <c r="I7" s="15"/>
      <c r="J7" s="15"/>
      <c r="K7" s="15"/>
      <c r="L7" s="15"/>
      <c r="M7" s="15"/>
      <c r="N7" s="16"/>
    </row>
    <row r="8" spans="1:51" ht="69.95" customHeight="1" thickBot="1" x14ac:dyDescent="0.3">
      <c r="B8" s="307" t="s">
        <v>43</v>
      </c>
      <c r="C8" s="308"/>
      <c r="D8" s="309"/>
      <c r="E8" s="17"/>
      <c r="F8" s="18"/>
      <c r="G8" s="18"/>
      <c r="H8" s="18"/>
      <c r="I8" s="18"/>
      <c r="J8" s="18"/>
      <c r="K8" s="18"/>
      <c r="L8" s="18"/>
      <c r="M8" s="18"/>
      <c r="N8" s="19"/>
    </row>
    <row r="9" spans="1:51" ht="69.95" customHeight="1" thickTop="1" x14ac:dyDescent="0.25">
      <c r="B9" s="304" t="s">
        <v>44</v>
      </c>
      <c r="C9" s="305"/>
      <c r="D9" s="306"/>
      <c r="E9" s="25">
        <f>MAX(E6/1,E7/0.955,E8/0.922)</f>
        <v>0</v>
      </c>
      <c r="F9" s="26">
        <f>MAX(F6/0.955,F7/0.922,F8/0.892)</f>
        <v>0</v>
      </c>
      <c r="G9" s="26">
        <f>MAX(G6/0.922,G7/0.892,G8/0.863)</f>
        <v>0</v>
      </c>
      <c r="H9" s="26">
        <f>MAX(H6/0.892,H7/0.863,H8/0.837)</f>
        <v>0</v>
      </c>
      <c r="I9" s="26">
        <f>MAX(I6/0.863,I7/0.835,I8/0.81)</f>
        <v>0</v>
      </c>
      <c r="J9" s="26">
        <f>MAX(J6/0.837,J7/0.811,J8/0.786)</f>
        <v>0</v>
      </c>
      <c r="K9" s="26">
        <f>MAX(K6/0.811,K7/0.786,K8/0.762)</f>
        <v>0</v>
      </c>
      <c r="L9" s="26">
        <f>MAX(L6/0.786,L7/0.762,L8/0.739)</f>
        <v>0</v>
      </c>
      <c r="M9" s="26">
        <f>MAX(M6/0.762,M7/0.739,M8/0.707)</f>
        <v>0</v>
      </c>
      <c r="N9" s="27">
        <f>MAX(N6/0.739,N7/0.707,N8/0.68)</f>
        <v>0</v>
      </c>
    </row>
    <row r="10" spans="1:51" ht="69.95" customHeight="1" x14ac:dyDescent="0.25">
      <c r="B10" s="319">
        <f>MAX(E9:N9)</f>
        <v>0</v>
      </c>
      <c r="C10" s="320"/>
      <c r="D10" s="320"/>
      <c r="E10" s="320"/>
      <c r="F10" s="320"/>
      <c r="G10" s="320"/>
      <c r="H10" s="320"/>
      <c r="I10" s="320"/>
      <c r="J10" s="320"/>
      <c r="K10" s="320"/>
      <c r="L10" s="320"/>
      <c r="M10" s="320"/>
      <c r="N10" s="320"/>
    </row>
    <row r="11" spans="1:51" ht="69.95" customHeight="1" x14ac:dyDescent="0.25"/>
    <row r="12" spans="1:51" ht="80.099999999999994" customHeight="1" x14ac:dyDescent="0.25">
      <c r="B12" s="43" t="s">
        <v>53</v>
      </c>
      <c r="C12" s="44"/>
      <c r="D12" s="44"/>
      <c r="E12" s="45"/>
      <c r="F12" s="45"/>
      <c r="G12" s="45"/>
      <c r="H12" s="45"/>
      <c r="I12" s="45"/>
      <c r="J12" s="45"/>
      <c r="K12" s="45"/>
      <c r="L12" s="45"/>
      <c r="M12" s="45"/>
      <c r="N12" s="46"/>
    </row>
    <row r="13" spans="1:51" ht="132" customHeight="1" x14ac:dyDescent="0.25">
      <c r="B13" s="292" t="s">
        <v>170</v>
      </c>
      <c r="C13" s="293"/>
      <c r="D13" s="293"/>
      <c r="E13" s="293"/>
      <c r="F13" s="293"/>
      <c r="G13" s="293"/>
      <c r="H13" s="293"/>
      <c r="I13" s="293"/>
      <c r="J13" s="293"/>
      <c r="K13" s="293"/>
      <c r="L13" s="293"/>
      <c r="M13" s="293"/>
      <c r="N13" s="294"/>
    </row>
    <row r="14" spans="1:51" ht="60" customHeight="1" x14ac:dyDescent="0.25">
      <c r="B14" s="321"/>
      <c r="C14" s="322"/>
      <c r="D14" s="323"/>
      <c r="E14" s="47" t="s">
        <v>31</v>
      </c>
      <c r="F14" s="47" t="s">
        <v>32</v>
      </c>
      <c r="G14" s="47" t="s">
        <v>33</v>
      </c>
      <c r="H14" s="47" t="s">
        <v>34</v>
      </c>
      <c r="I14" s="47" t="s">
        <v>35</v>
      </c>
      <c r="J14" s="47" t="s">
        <v>36</v>
      </c>
      <c r="K14" s="47" t="s">
        <v>37</v>
      </c>
      <c r="L14" s="47" t="s">
        <v>38</v>
      </c>
      <c r="M14" s="47" t="s">
        <v>39</v>
      </c>
      <c r="N14" s="48" t="s">
        <v>40</v>
      </c>
    </row>
    <row r="15" spans="1:51" ht="60" customHeight="1" x14ac:dyDescent="0.25">
      <c r="B15" s="324" t="s">
        <v>45</v>
      </c>
      <c r="C15" s="325"/>
      <c r="D15" s="326"/>
      <c r="E15" s="49">
        <f t="shared" ref="E15:N22" si="0">oneRepMax*VLOOKUP($B15,tblRPEPercentageWithoutColumnHeaders,MATCH(E$14,tblRPEPercentageColumnHeaders,0),0)</f>
        <v>0</v>
      </c>
      <c r="F15" s="50">
        <f t="shared" si="0"/>
        <v>0</v>
      </c>
      <c r="G15" s="50">
        <f t="shared" si="0"/>
        <v>0</v>
      </c>
      <c r="H15" s="50">
        <f t="shared" si="0"/>
        <v>0</v>
      </c>
      <c r="I15" s="50">
        <f t="shared" si="0"/>
        <v>0</v>
      </c>
      <c r="J15" s="50">
        <f t="shared" si="0"/>
        <v>0</v>
      </c>
      <c r="K15" s="50">
        <f t="shared" si="0"/>
        <v>0</v>
      </c>
      <c r="L15" s="156">
        <f t="shared" si="0"/>
        <v>0</v>
      </c>
      <c r="M15" s="50">
        <f t="shared" si="0"/>
        <v>0</v>
      </c>
      <c r="N15" s="51">
        <f t="shared" si="0"/>
        <v>0</v>
      </c>
    </row>
    <row r="16" spans="1:51" ht="60" customHeight="1" x14ac:dyDescent="0.25">
      <c r="B16" s="298" t="s">
        <v>46</v>
      </c>
      <c r="C16" s="299"/>
      <c r="D16" s="300"/>
      <c r="E16" s="52">
        <f t="shared" si="0"/>
        <v>0</v>
      </c>
      <c r="F16" s="53">
        <f t="shared" si="0"/>
        <v>0</v>
      </c>
      <c r="G16" s="53">
        <f t="shared" si="0"/>
        <v>0</v>
      </c>
      <c r="H16" s="53">
        <f t="shared" si="0"/>
        <v>0</v>
      </c>
      <c r="I16" s="53">
        <f t="shared" si="0"/>
        <v>0</v>
      </c>
      <c r="J16" s="53">
        <f t="shared" si="0"/>
        <v>0</v>
      </c>
      <c r="K16" s="53">
        <f t="shared" si="0"/>
        <v>0</v>
      </c>
      <c r="L16" s="155">
        <f t="shared" si="0"/>
        <v>0</v>
      </c>
      <c r="M16" s="53">
        <f t="shared" si="0"/>
        <v>0</v>
      </c>
      <c r="N16" s="54">
        <f t="shared" si="0"/>
        <v>0</v>
      </c>
    </row>
    <row r="17" spans="2:14" ht="60" customHeight="1" x14ac:dyDescent="0.25">
      <c r="B17" s="295" t="s">
        <v>47</v>
      </c>
      <c r="C17" s="296"/>
      <c r="D17" s="297"/>
      <c r="E17" s="154">
        <f t="shared" si="0"/>
        <v>0</v>
      </c>
      <c r="F17" s="155">
        <f t="shared" si="0"/>
        <v>0</v>
      </c>
      <c r="G17" s="155">
        <f t="shared" si="0"/>
        <v>0</v>
      </c>
      <c r="H17" s="155">
        <f t="shared" si="0"/>
        <v>0</v>
      </c>
      <c r="I17" s="155">
        <f t="shared" si="0"/>
        <v>0</v>
      </c>
      <c r="J17" s="155">
        <f t="shared" si="0"/>
        <v>0</v>
      </c>
      <c r="K17" s="155">
        <f t="shared" si="0"/>
        <v>0</v>
      </c>
      <c r="L17" s="157">
        <f t="shared" si="0"/>
        <v>0</v>
      </c>
      <c r="M17" s="56">
        <f t="shared" si="0"/>
        <v>0</v>
      </c>
      <c r="N17" s="57">
        <f t="shared" si="0"/>
        <v>0</v>
      </c>
    </row>
    <row r="18" spans="2:14" ht="60" customHeight="1" x14ac:dyDescent="0.25">
      <c r="B18" s="298" t="s">
        <v>48</v>
      </c>
      <c r="C18" s="299"/>
      <c r="D18" s="300"/>
      <c r="E18" s="52">
        <f t="shared" si="0"/>
        <v>0</v>
      </c>
      <c r="F18" s="53">
        <f t="shared" si="0"/>
        <v>0</v>
      </c>
      <c r="G18" s="53">
        <f t="shared" si="0"/>
        <v>0</v>
      </c>
      <c r="H18" s="53">
        <f t="shared" si="0"/>
        <v>0</v>
      </c>
      <c r="I18" s="53">
        <f t="shared" si="0"/>
        <v>0</v>
      </c>
      <c r="J18" s="53">
        <f t="shared" si="0"/>
        <v>0</v>
      </c>
      <c r="K18" s="53">
        <f t="shared" si="0"/>
        <v>0</v>
      </c>
      <c r="L18" s="53">
        <f t="shared" si="0"/>
        <v>0</v>
      </c>
      <c r="M18" s="53">
        <f t="shared" si="0"/>
        <v>0</v>
      </c>
      <c r="N18" s="54">
        <f t="shared" si="0"/>
        <v>0</v>
      </c>
    </row>
    <row r="19" spans="2:14" ht="60" customHeight="1" x14ac:dyDescent="0.25">
      <c r="B19" s="295" t="s">
        <v>49</v>
      </c>
      <c r="C19" s="296"/>
      <c r="D19" s="297"/>
      <c r="E19" s="55">
        <f t="shared" si="0"/>
        <v>0</v>
      </c>
      <c r="F19" s="56">
        <f t="shared" si="0"/>
        <v>0</v>
      </c>
      <c r="G19" s="56">
        <f t="shared" si="0"/>
        <v>0</v>
      </c>
      <c r="H19" s="56">
        <f t="shared" si="0"/>
        <v>0</v>
      </c>
      <c r="I19" s="56">
        <f t="shared" si="0"/>
        <v>0</v>
      </c>
      <c r="J19" s="56">
        <f t="shared" si="0"/>
        <v>0</v>
      </c>
      <c r="K19" s="56">
        <f t="shared" si="0"/>
        <v>0</v>
      </c>
      <c r="L19" s="56">
        <f t="shared" si="0"/>
        <v>0</v>
      </c>
      <c r="M19" s="56">
        <f t="shared" si="0"/>
        <v>0</v>
      </c>
      <c r="N19" s="57">
        <f t="shared" si="0"/>
        <v>0</v>
      </c>
    </row>
    <row r="20" spans="2:14" ht="60" customHeight="1" x14ac:dyDescent="0.25">
      <c r="B20" s="298" t="s">
        <v>50</v>
      </c>
      <c r="C20" s="299"/>
      <c r="D20" s="300"/>
      <c r="E20" s="52">
        <f t="shared" si="0"/>
        <v>0</v>
      </c>
      <c r="F20" s="53">
        <f t="shared" si="0"/>
        <v>0</v>
      </c>
      <c r="G20" s="53">
        <f t="shared" si="0"/>
        <v>0</v>
      </c>
      <c r="H20" s="53">
        <f t="shared" si="0"/>
        <v>0</v>
      </c>
      <c r="I20" s="53">
        <f t="shared" si="0"/>
        <v>0</v>
      </c>
      <c r="J20" s="53">
        <f t="shared" si="0"/>
        <v>0</v>
      </c>
      <c r="K20" s="53">
        <f t="shared" si="0"/>
        <v>0</v>
      </c>
      <c r="L20" s="53">
        <f t="shared" si="0"/>
        <v>0</v>
      </c>
      <c r="M20" s="53">
        <f t="shared" si="0"/>
        <v>0</v>
      </c>
      <c r="N20" s="54">
        <f t="shared" si="0"/>
        <v>0</v>
      </c>
    </row>
    <row r="21" spans="2:14" ht="60" customHeight="1" x14ac:dyDescent="0.25">
      <c r="B21" s="295" t="s">
        <v>51</v>
      </c>
      <c r="C21" s="296"/>
      <c r="D21" s="297"/>
      <c r="E21" s="55">
        <f t="shared" si="0"/>
        <v>0</v>
      </c>
      <c r="F21" s="56">
        <f t="shared" si="0"/>
        <v>0</v>
      </c>
      <c r="G21" s="56">
        <f t="shared" si="0"/>
        <v>0</v>
      </c>
      <c r="H21" s="56">
        <f t="shared" si="0"/>
        <v>0</v>
      </c>
      <c r="I21" s="56">
        <f t="shared" si="0"/>
        <v>0</v>
      </c>
      <c r="J21" s="56">
        <f t="shared" si="0"/>
        <v>0</v>
      </c>
      <c r="K21" s="56">
        <f t="shared" si="0"/>
        <v>0</v>
      </c>
      <c r="L21" s="56">
        <f t="shared" si="0"/>
        <v>0</v>
      </c>
      <c r="M21" s="56">
        <f t="shared" si="0"/>
        <v>0</v>
      </c>
      <c r="N21" s="57">
        <f t="shared" si="0"/>
        <v>0</v>
      </c>
    </row>
    <row r="22" spans="2:14" ht="60" customHeight="1" x14ac:dyDescent="0.25">
      <c r="B22" s="316" t="s">
        <v>52</v>
      </c>
      <c r="C22" s="317"/>
      <c r="D22" s="318"/>
      <c r="E22" s="58">
        <f t="shared" si="0"/>
        <v>0</v>
      </c>
      <c r="F22" s="59">
        <f t="shared" si="0"/>
        <v>0</v>
      </c>
      <c r="G22" s="59">
        <f t="shared" si="0"/>
        <v>0</v>
      </c>
      <c r="H22" s="59">
        <f t="shared" si="0"/>
        <v>0</v>
      </c>
      <c r="I22" s="59">
        <f t="shared" si="0"/>
        <v>0</v>
      </c>
      <c r="J22" s="59">
        <f t="shared" si="0"/>
        <v>0</v>
      </c>
      <c r="K22" s="59">
        <f t="shared" si="0"/>
        <v>0</v>
      </c>
      <c r="L22" s="59">
        <f t="shared" si="0"/>
        <v>0</v>
      </c>
      <c r="M22" s="59">
        <f t="shared" si="0"/>
        <v>0</v>
      </c>
      <c r="N22" s="60">
        <f t="shared" si="0"/>
        <v>0</v>
      </c>
    </row>
    <row r="23" spans="2:14" x14ac:dyDescent="0.25"/>
    <row r="52" spans="4:14" hidden="1" x14ac:dyDescent="0.25">
      <c r="D52" s="226"/>
      <c r="E52" s="226"/>
      <c r="F52" s="226"/>
      <c r="H52" s="226"/>
      <c r="I52" s="226"/>
      <c r="J52" s="226"/>
    </row>
    <row r="53" spans="4:14" hidden="1" x14ac:dyDescent="0.25">
      <c r="D53" s="264"/>
      <c r="E53" s="264"/>
      <c r="F53" s="264"/>
      <c r="H53" s="264"/>
      <c r="I53" s="264"/>
      <c r="J53" s="264"/>
    </row>
    <row r="54" spans="4:14" hidden="1" x14ac:dyDescent="0.25">
      <c r="D54" s="264"/>
      <c r="E54" s="264"/>
      <c r="F54" s="264"/>
      <c r="H54" s="264"/>
      <c r="I54" s="264"/>
      <c r="J54" s="264"/>
      <c r="L54" s="226"/>
      <c r="M54" s="226"/>
      <c r="N54" s="226"/>
    </row>
    <row r="55" spans="4:14" hidden="1" x14ac:dyDescent="0.25"/>
  </sheetData>
  <sheetProtection selectLockedCells="1"/>
  <mergeCells count="19">
    <mergeCell ref="B21:D21"/>
    <mergeCell ref="B22:D22"/>
    <mergeCell ref="B10:N10"/>
    <mergeCell ref="B14:D14"/>
    <mergeCell ref="B15:D15"/>
    <mergeCell ref="B16:D16"/>
    <mergeCell ref="B17:D17"/>
    <mergeCell ref="B18:D18"/>
    <mergeCell ref="H1:N2"/>
    <mergeCell ref="B1:G2"/>
    <mergeCell ref="B4:N4"/>
    <mergeCell ref="B19:D19"/>
    <mergeCell ref="B20:D20"/>
    <mergeCell ref="B6:D6"/>
    <mergeCell ref="B9:D9"/>
    <mergeCell ref="B8:D8"/>
    <mergeCell ref="B7:D7"/>
    <mergeCell ref="B5:D5"/>
    <mergeCell ref="B13:N13"/>
  </mergeCells>
  <conditionalFormatting sqref="E7:K7 L6">
    <cfRule type="cellIs" dxfId="156" priority="2" operator="equal">
      <formula>""</formula>
    </cfRule>
  </conditionalFormatting>
  <conditionalFormatting sqref="L7">
    <cfRule type="cellIs" dxfId="155" priority="1" operator="equal">
      <formula>""</formula>
    </cfRule>
  </conditionalFormatting>
  <dataValidations count="1">
    <dataValidation type="whole" operator="greaterThanOrEqual" allowBlank="1" showInputMessage="1" showErrorMessage="1" errorTitle="Invalid Entry" error="Enter pounds (lbs) as a whole number." prompt="Enter pounds (lbs) as a whole number." sqref="E6:N9">
      <formula1>0</formula1>
    </dataValidation>
  </dataValidations>
  <printOptions horizontalCentered="1"/>
  <pageMargins left="0.25" right="0.25" top="0.25" bottom="0.25" header="0" footer="0"/>
  <pageSetup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800F20"/>
  </sheetPr>
  <dimension ref="A1:N101"/>
  <sheetViews>
    <sheetView showGridLines="0" showRowColHeaders="0" zoomScaleSheetLayoutView="100" workbookViewId="0">
      <selection activeCell="T53" sqref="T53"/>
    </sheetView>
  </sheetViews>
  <sheetFormatPr defaultColWidth="11" defaultRowHeight="15.75" x14ac:dyDescent="0.25"/>
  <cols>
    <col min="1" max="1" width="2.875" customWidth="1"/>
    <col min="2" max="5" width="15.875" customWidth="1"/>
    <col min="6" max="6" width="2.875" customWidth="1"/>
    <col min="7" max="7" width="80.5" customWidth="1"/>
    <col min="8" max="8" width="2.875" customWidth="1"/>
    <col min="9" max="9" width="80.875" customWidth="1"/>
    <col min="10" max="10" width="2.875" customWidth="1"/>
    <col min="11" max="11" width="80.875" customWidth="1"/>
    <col min="12" max="12" width="2.875" customWidth="1"/>
  </cols>
  <sheetData>
    <row r="1" spans="1:12" ht="99.95" customHeight="1" x14ac:dyDescent="0.25">
      <c r="A1" s="1"/>
      <c r="B1" s="290"/>
      <c r="C1" s="290"/>
      <c r="D1" s="290"/>
      <c r="E1" s="290"/>
      <c r="F1" s="290"/>
      <c r="G1" s="288" t="s">
        <v>109</v>
      </c>
      <c r="H1" s="288"/>
      <c r="I1" s="288"/>
      <c r="J1" s="288"/>
      <c r="K1" s="288"/>
      <c r="L1" s="288"/>
    </row>
    <row r="2" spans="1:12" ht="35.1" customHeight="1" x14ac:dyDescent="0.25">
      <c r="B2" s="290"/>
      <c r="C2" s="290"/>
      <c r="D2" s="290"/>
      <c r="E2" s="290"/>
      <c r="F2" s="290"/>
      <c r="G2" s="333"/>
      <c r="H2" s="333"/>
      <c r="I2" s="333"/>
      <c r="J2" s="333"/>
      <c r="K2" s="333"/>
      <c r="L2" s="333"/>
    </row>
    <row r="3" spans="1:12" x14ac:dyDescent="0.25">
      <c r="A3" s="148"/>
      <c r="B3" s="148"/>
      <c r="C3" s="148"/>
      <c r="D3" s="148"/>
      <c r="E3" s="148"/>
      <c r="F3" s="148"/>
      <c r="G3" s="148"/>
      <c r="H3" s="148"/>
      <c r="I3" s="148"/>
      <c r="J3" s="148"/>
      <c r="K3" s="148"/>
      <c r="L3" s="148"/>
    </row>
    <row r="4" spans="1:12" ht="80.099999999999994" customHeight="1" x14ac:dyDescent="0.25">
      <c r="A4" s="132"/>
      <c r="B4" s="328" t="s">
        <v>4</v>
      </c>
      <c r="C4" s="330" t="s">
        <v>15</v>
      </c>
      <c r="D4" s="330"/>
      <c r="E4" s="330"/>
      <c r="F4" s="132"/>
      <c r="G4" s="327"/>
      <c r="H4" s="132"/>
      <c r="I4" s="327"/>
      <c r="J4" s="132"/>
      <c r="K4" s="327"/>
      <c r="L4" s="132"/>
    </row>
    <row r="5" spans="1:12" ht="39.950000000000003" customHeight="1" x14ac:dyDescent="0.25">
      <c r="A5" s="132"/>
      <c r="B5" s="328"/>
      <c r="C5" s="129" t="s">
        <v>59</v>
      </c>
      <c r="D5" s="129" t="s">
        <v>88</v>
      </c>
      <c r="E5" s="129" t="s">
        <v>90</v>
      </c>
      <c r="F5" s="132"/>
      <c r="G5" s="327"/>
      <c r="H5" s="132"/>
      <c r="I5" s="327"/>
      <c r="J5" s="132"/>
      <c r="K5" s="327"/>
      <c r="L5" s="132"/>
    </row>
    <row r="6" spans="1:12" ht="39.950000000000003" customHeight="1" x14ac:dyDescent="0.25">
      <c r="A6" s="132"/>
      <c r="B6" s="135">
        <v>1</v>
      </c>
      <c r="C6" s="136">
        <f ca="1">VLOOKUP($C$4,INDIRECT("'WEEK " &amp;$B6 &amp;"'!D5:J14"),MATCH(ANALYSIS!C$5,INDIRECT("'WEEK " &amp;$B6 &amp;"'!D4:J4"),0),0)</f>
        <v>0</v>
      </c>
      <c r="D6" s="144">
        <f ca="1">VLOOKUP($C$4,INDIRECT("'WEEK " &amp;$B6 &amp;"'!D5:J14"),MATCH(ANALYSIS!D$5,INDIRECT("'WEEK " &amp;$B6 &amp;"'!D4:J4"),0),0)</f>
        <v>0</v>
      </c>
      <c r="E6" s="140">
        <f ca="1">VLOOKUP($C$4,INDIRECT("'WEEK " &amp;$B6 &amp;"'!D5:J14"),MATCH(ANALYSIS!E$5,INDIRECT("'WEEK " &amp;$B6 &amp;"'!D4:J4"),0),0)</f>
        <v>0</v>
      </c>
      <c r="F6" s="132"/>
      <c r="G6" s="327"/>
      <c r="H6" s="132"/>
      <c r="I6" s="327"/>
      <c r="J6" s="132"/>
      <c r="K6" s="327"/>
      <c r="L6" s="132"/>
    </row>
    <row r="7" spans="1:12" ht="39.950000000000003" customHeight="1" x14ac:dyDescent="0.25">
      <c r="A7" s="132"/>
      <c r="B7" s="135">
        <v>2</v>
      </c>
      <c r="C7" s="137">
        <f ca="1">VLOOKUP($C$4,INDIRECT("'WEEK " &amp;$B7 &amp;"'!D5:J14"),MATCH(ANALYSIS!C$5,INDIRECT("'WEEK " &amp;$B7 &amp;"'!D4:J4"),0),0)</f>
        <v>0</v>
      </c>
      <c r="D7" s="145">
        <f ca="1">VLOOKUP($C$4,INDIRECT("'WEEK " &amp;$B7 &amp;"'!D5:J14"),MATCH(ANALYSIS!D$5,INDIRECT("'WEEK " &amp;$B7 &amp;"'!D4:J4"),0),0)</f>
        <v>0</v>
      </c>
      <c r="E7" s="141">
        <f ca="1">VLOOKUP($C$4,INDIRECT("'WEEK " &amp;$B7 &amp;"'!D5:J14"),MATCH(ANALYSIS!E$5,INDIRECT("'WEEK " &amp;$B7 &amp;"'!D4:J4"),0),0)</f>
        <v>0</v>
      </c>
      <c r="F7" s="132"/>
      <c r="G7" s="327"/>
      <c r="H7" s="132"/>
      <c r="I7" s="327"/>
      <c r="J7" s="132"/>
      <c r="K7" s="327"/>
      <c r="L7" s="132"/>
    </row>
    <row r="8" spans="1:12" ht="39.950000000000003" customHeight="1" x14ac:dyDescent="0.25">
      <c r="A8" s="132"/>
      <c r="B8" s="135">
        <v>3</v>
      </c>
      <c r="C8" s="138">
        <f ca="1">VLOOKUP($C$4,INDIRECT("'WEEK " &amp;$B8 &amp;"'!D5:J14"),MATCH(ANALYSIS!C$5,INDIRECT("'WEEK " &amp;$B8 &amp;"'!D4:J4"),0),0)</f>
        <v>0</v>
      </c>
      <c r="D8" s="146">
        <f ca="1">VLOOKUP($C$4,INDIRECT("'WEEK " &amp;$B8 &amp;"'!D5:J14"),MATCH(ANALYSIS!D$5,INDIRECT("'WEEK " &amp;$B8 &amp;"'!D4:J4"),0),0)</f>
        <v>0</v>
      </c>
      <c r="E8" s="142">
        <f ca="1">VLOOKUP($C$4,INDIRECT("'WEEK " &amp;$B8 &amp;"'!D5:J14"),MATCH(ANALYSIS!E$5,INDIRECT("'WEEK " &amp;$B8 &amp;"'!D4:J4"),0),0)</f>
        <v>0</v>
      </c>
      <c r="F8" s="132"/>
      <c r="G8" s="327"/>
      <c r="H8" s="132"/>
      <c r="I8" s="327"/>
      <c r="J8" s="132"/>
      <c r="K8" s="327"/>
      <c r="L8" s="132"/>
    </row>
    <row r="9" spans="1:12" ht="39.950000000000003" customHeight="1" x14ac:dyDescent="0.25">
      <c r="A9" s="132"/>
      <c r="B9" s="135">
        <v>4</v>
      </c>
      <c r="C9" s="137">
        <f ca="1">VLOOKUP($C$4,INDIRECT("'WEEK " &amp;$B9 &amp;"'!D5:J14"),MATCH(ANALYSIS!C$5,INDIRECT("'WEEK " &amp;$B9 &amp;"'!D4:J4"),0),0)</f>
        <v>0</v>
      </c>
      <c r="D9" s="145">
        <f ca="1">VLOOKUP($C$4,INDIRECT("'WEEK " &amp;$B9 &amp;"'!D5:J14"),MATCH(ANALYSIS!D$5,INDIRECT("'WEEK " &amp;$B9 &amp;"'!D4:J4"),0),0)</f>
        <v>0</v>
      </c>
      <c r="E9" s="141">
        <f ca="1">VLOOKUP($C$4,INDIRECT("'WEEK " &amp;$B9 &amp;"'!D5:J14"),MATCH(ANALYSIS!E$5,INDIRECT("'WEEK " &amp;$B9 &amp;"'!D4:J4"),0),0)</f>
        <v>0</v>
      </c>
      <c r="F9" s="132"/>
      <c r="G9" s="327"/>
      <c r="H9" s="132"/>
      <c r="I9" s="327"/>
      <c r="J9" s="132"/>
      <c r="K9" s="327"/>
      <c r="L9" s="132"/>
    </row>
    <row r="10" spans="1:12" ht="39.950000000000003" customHeight="1" x14ac:dyDescent="0.25">
      <c r="A10" s="132"/>
      <c r="B10" s="135">
        <v>5</v>
      </c>
      <c r="C10" s="138">
        <f ca="1">VLOOKUP($C$4,INDIRECT("'WEEK " &amp;$B10 &amp;"'!D5:J14"),MATCH(ANALYSIS!C$5,INDIRECT("'WEEK " &amp;$B10 &amp;"'!D4:J4"),0),0)</f>
        <v>0</v>
      </c>
      <c r="D10" s="146">
        <f ca="1">VLOOKUP($C$4,INDIRECT("'WEEK " &amp;$B10 &amp;"'!D5:J14"),MATCH(ANALYSIS!D$5,INDIRECT("'WEEK " &amp;$B10 &amp;"'!D4:J4"),0),0)</f>
        <v>0</v>
      </c>
      <c r="E10" s="142">
        <f ca="1">VLOOKUP($C$4,INDIRECT("'WEEK " &amp;$B10 &amp;"'!D5:J14"),MATCH(ANALYSIS!E$5,INDIRECT("'WEEK " &amp;$B10 &amp;"'!D4:J4"),0),0)</f>
        <v>0</v>
      </c>
      <c r="F10" s="132"/>
      <c r="G10" s="327"/>
      <c r="H10" s="132"/>
      <c r="I10" s="327"/>
      <c r="J10" s="132"/>
      <c r="K10" s="327"/>
      <c r="L10" s="132"/>
    </row>
    <row r="11" spans="1:12" ht="39.950000000000003" customHeight="1" x14ac:dyDescent="0.25">
      <c r="A11" s="132"/>
      <c r="B11" s="135">
        <v>6</v>
      </c>
      <c r="C11" s="137">
        <f ca="1">VLOOKUP($C$4,INDIRECT("'WEEK " &amp;$B11 &amp;"'!D5:J14"),MATCH(ANALYSIS!C$5,INDIRECT("'WEEK " &amp;$B11 &amp;"'!D4:J4"),0),0)</f>
        <v>0</v>
      </c>
      <c r="D11" s="145">
        <f ca="1">VLOOKUP($C$4,INDIRECT("'WEEK " &amp;$B11 &amp;"'!D5:J14"),MATCH(ANALYSIS!D$5,INDIRECT("'WEEK " &amp;$B11 &amp;"'!D4:J4"),0),0)</f>
        <v>0</v>
      </c>
      <c r="E11" s="141">
        <f ca="1">VLOOKUP($C$4,INDIRECT("'WEEK " &amp;$B11 &amp;"'!D5:J14"),MATCH(ANALYSIS!E$5,INDIRECT("'WEEK " &amp;$B11 &amp;"'!D4:J4"),0),0)</f>
        <v>0</v>
      </c>
      <c r="F11" s="132"/>
      <c r="G11" s="327"/>
      <c r="H11" s="132"/>
      <c r="I11" s="327"/>
      <c r="J11" s="132"/>
      <c r="K11" s="327"/>
      <c r="L11" s="132"/>
    </row>
    <row r="12" spans="1:12" ht="39.950000000000003" customHeight="1" x14ac:dyDescent="0.25">
      <c r="A12" s="132"/>
      <c r="B12" s="135">
        <v>7</v>
      </c>
      <c r="C12" s="139">
        <f ca="1">VLOOKUP($C$4,INDIRECT("'WEEK " &amp;$B12 &amp;"'!D5:J14"),MATCH(ANALYSIS!C$5,INDIRECT("'WEEK " &amp;$B12 &amp;"'!D4:J4"),0),0)</f>
        <v>0</v>
      </c>
      <c r="D12" s="147">
        <f ca="1">VLOOKUP($C$4,INDIRECT("'WEEK " &amp;$B12 &amp;"'!D5:J14"),MATCH(ANALYSIS!D$5,INDIRECT("'WEEK " &amp;$B12 &amp;"'!D4:J4"),0),0)</f>
        <v>0</v>
      </c>
      <c r="E12" s="143">
        <f ca="1">VLOOKUP($C$4,INDIRECT("'WEEK " &amp;$B12 &amp;"'!D5:J14"),MATCH(ANALYSIS!E$5,INDIRECT("'WEEK " &amp;$B12 &amp;"'!D4:J4"),0),0)</f>
        <v>0</v>
      </c>
      <c r="F12" s="132"/>
      <c r="G12" s="327"/>
      <c r="H12" s="132"/>
      <c r="I12" s="327"/>
      <c r="J12" s="132"/>
      <c r="K12" s="327"/>
      <c r="L12" s="132"/>
    </row>
    <row r="13" spans="1:12" x14ac:dyDescent="0.25">
      <c r="A13" s="149"/>
      <c r="B13" s="149"/>
      <c r="C13" s="149"/>
      <c r="D13" s="149"/>
      <c r="E13" s="149"/>
      <c r="F13" s="149"/>
      <c r="G13" s="149"/>
      <c r="H13" s="149"/>
      <c r="I13" s="149"/>
      <c r="J13" s="149"/>
      <c r="K13" s="149"/>
      <c r="L13" s="149"/>
    </row>
    <row r="14" spans="1:12" x14ac:dyDescent="0.25">
      <c r="A14" s="148"/>
      <c r="B14" s="148"/>
      <c r="C14" s="148"/>
      <c r="D14" s="148"/>
      <c r="E14" s="148"/>
      <c r="F14" s="148"/>
      <c r="G14" s="148"/>
      <c r="H14" s="148"/>
      <c r="I14" s="148"/>
      <c r="J14" s="148"/>
      <c r="K14" s="148"/>
      <c r="L14" s="148"/>
    </row>
    <row r="15" spans="1:12" ht="80.099999999999994" customHeight="1" x14ac:dyDescent="0.25">
      <c r="A15" s="132"/>
      <c r="B15" s="328" t="s">
        <v>4</v>
      </c>
      <c r="C15" s="330" t="s">
        <v>92</v>
      </c>
      <c r="D15" s="330"/>
      <c r="E15" s="330"/>
      <c r="F15" s="132"/>
      <c r="G15" s="327"/>
      <c r="H15" s="132"/>
      <c r="I15" s="327"/>
      <c r="J15" s="132"/>
      <c r="K15" s="327"/>
      <c r="L15" s="132"/>
    </row>
    <row r="16" spans="1:12" ht="39.950000000000003" customHeight="1" x14ac:dyDescent="0.25">
      <c r="A16" s="132"/>
      <c r="B16" s="328"/>
      <c r="C16" s="129" t="s">
        <v>59</v>
      </c>
      <c r="D16" s="129" t="s">
        <v>88</v>
      </c>
      <c r="E16" s="129" t="s">
        <v>90</v>
      </c>
      <c r="F16" s="132"/>
      <c r="G16" s="327"/>
      <c r="H16" s="132"/>
      <c r="I16" s="327"/>
      <c r="J16" s="132"/>
      <c r="K16" s="327"/>
      <c r="L16" s="132"/>
    </row>
    <row r="17" spans="1:12" ht="39.950000000000003" customHeight="1" x14ac:dyDescent="0.25">
      <c r="A17" s="132"/>
      <c r="B17" s="135">
        <v>1</v>
      </c>
      <c r="C17" s="136">
        <f ca="1">VLOOKUP($C$15,INDIRECT("'WEEK " &amp;$B17 &amp;"'!D5:J14"),MATCH(ANALYSIS!C$16,INDIRECT("'WEEK " &amp;$B17 &amp;"'!D4:J4"),0),0)</f>
        <v>0</v>
      </c>
      <c r="D17" s="144">
        <f ca="1">VLOOKUP($C$15,INDIRECT("'WEEK " &amp;$B17 &amp;"'!D5:J14"),MATCH(ANALYSIS!D$16,INDIRECT("'WEEK " &amp;$B17 &amp;"'!D4:J4"),0),0)</f>
        <v>0</v>
      </c>
      <c r="E17" s="140">
        <f ca="1">VLOOKUP($C$15,INDIRECT("'WEEK " &amp;$B17 &amp;"'!D5:J14"),MATCH(ANALYSIS!E$16,INDIRECT("'WEEK " &amp;$B17 &amp;"'!D4:J4"),0),0)</f>
        <v>0</v>
      </c>
      <c r="F17" s="132"/>
      <c r="G17" s="327"/>
      <c r="H17" s="132"/>
      <c r="I17" s="327"/>
      <c r="J17" s="132"/>
      <c r="K17" s="327"/>
      <c r="L17" s="132"/>
    </row>
    <row r="18" spans="1:12" ht="39.950000000000003" customHeight="1" x14ac:dyDescent="0.25">
      <c r="A18" s="132"/>
      <c r="B18" s="135">
        <v>2</v>
      </c>
      <c r="C18" s="137">
        <f ca="1">VLOOKUP($C$15,INDIRECT("'WEEK " &amp;$B18 &amp;"'!D5:J14"),MATCH(ANALYSIS!C$16,INDIRECT("'WEEK " &amp;$B18 &amp;"'!D4:J4"),0),0)</f>
        <v>0</v>
      </c>
      <c r="D18" s="145">
        <f ca="1">VLOOKUP($C$15,INDIRECT("'WEEK " &amp;$B18 &amp;"'!D5:J14"),MATCH(ANALYSIS!D$16,INDIRECT("'WEEK " &amp;$B18 &amp;"'!D4:J4"),0),0)</f>
        <v>0</v>
      </c>
      <c r="E18" s="141">
        <f ca="1">VLOOKUP($C$15,INDIRECT("'WEEK " &amp;$B18 &amp;"'!D5:J14"),MATCH(ANALYSIS!E$16,INDIRECT("'WEEK " &amp;$B18 &amp;"'!D4:J4"),0),0)</f>
        <v>0</v>
      </c>
      <c r="F18" s="132"/>
      <c r="G18" s="327"/>
      <c r="H18" s="132"/>
      <c r="I18" s="327"/>
      <c r="J18" s="132"/>
      <c r="K18" s="327"/>
      <c r="L18" s="132"/>
    </row>
    <row r="19" spans="1:12" ht="39.950000000000003" customHeight="1" x14ac:dyDescent="0.25">
      <c r="A19" s="132"/>
      <c r="B19" s="135">
        <v>3</v>
      </c>
      <c r="C19" s="138">
        <f ca="1">VLOOKUP($C$15,INDIRECT("'WEEK " &amp;$B19 &amp;"'!D5:J14"),MATCH(ANALYSIS!C$16,INDIRECT("'WEEK " &amp;$B19 &amp;"'!D4:J4"),0),0)</f>
        <v>0</v>
      </c>
      <c r="D19" s="146">
        <f ca="1">VLOOKUP($C$15,INDIRECT("'WEEK " &amp;$B19 &amp;"'!D5:J14"),MATCH(ANALYSIS!D$16,INDIRECT("'WEEK " &amp;$B19 &amp;"'!D4:J4"),0),0)</f>
        <v>0</v>
      </c>
      <c r="E19" s="142">
        <f ca="1">VLOOKUP($C$15,INDIRECT("'WEEK " &amp;$B19 &amp;"'!D5:J14"),MATCH(ANALYSIS!E$16,INDIRECT("'WEEK " &amp;$B19 &amp;"'!D4:J4"),0),0)</f>
        <v>0</v>
      </c>
      <c r="F19" s="132"/>
      <c r="G19" s="327"/>
      <c r="H19" s="132"/>
      <c r="I19" s="327"/>
      <c r="J19" s="132"/>
      <c r="K19" s="327"/>
      <c r="L19" s="132"/>
    </row>
    <row r="20" spans="1:12" ht="39.950000000000003" customHeight="1" x14ac:dyDescent="0.25">
      <c r="A20" s="132"/>
      <c r="B20" s="135">
        <v>4</v>
      </c>
      <c r="C20" s="137">
        <f ca="1">VLOOKUP($C$15,INDIRECT("'WEEK " &amp;$B20 &amp;"'!D5:J14"),MATCH(ANALYSIS!C$16,INDIRECT("'WEEK " &amp;$B20 &amp;"'!D4:J4"),0),0)</f>
        <v>0</v>
      </c>
      <c r="D20" s="145">
        <f ca="1">VLOOKUP($C$15,INDIRECT("'WEEK " &amp;$B20 &amp;"'!D5:J14"),MATCH(ANALYSIS!D$16,INDIRECT("'WEEK " &amp;$B20 &amp;"'!D4:J4"),0),0)</f>
        <v>0</v>
      </c>
      <c r="E20" s="141">
        <f ca="1">VLOOKUP($C$15,INDIRECT("'WEEK " &amp;$B20 &amp;"'!D5:J14"),MATCH(ANALYSIS!E$16,INDIRECT("'WEEK " &amp;$B20 &amp;"'!D4:J4"),0),0)</f>
        <v>0</v>
      </c>
      <c r="F20" s="132"/>
      <c r="G20" s="327"/>
      <c r="H20" s="132"/>
      <c r="I20" s="327"/>
      <c r="J20" s="132"/>
      <c r="K20" s="327"/>
      <c r="L20" s="132"/>
    </row>
    <row r="21" spans="1:12" ht="39.950000000000003" customHeight="1" x14ac:dyDescent="0.25">
      <c r="A21" s="132"/>
      <c r="B21" s="135">
        <v>5</v>
      </c>
      <c r="C21" s="138">
        <f ca="1">VLOOKUP($C$15,INDIRECT("'WEEK " &amp;$B21 &amp;"'!D5:J14"),MATCH(ANALYSIS!C$16,INDIRECT("'WEEK " &amp;$B21 &amp;"'!D4:J4"),0),0)</f>
        <v>0</v>
      </c>
      <c r="D21" s="146">
        <f ca="1">VLOOKUP($C$15,INDIRECT("'WEEK " &amp;$B21 &amp;"'!D5:J14"),MATCH(ANALYSIS!D$16,INDIRECT("'WEEK " &amp;$B21 &amp;"'!D4:J4"),0),0)</f>
        <v>0</v>
      </c>
      <c r="E21" s="142">
        <f ca="1">VLOOKUP($C$15,INDIRECT("'WEEK " &amp;$B21 &amp;"'!D5:J14"),MATCH(ANALYSIS!E$16,INDIRECT("'WEEK " &amp;$B21 &amp;"'!D4:J4"),0),0)</f>
        <v>0</v>
      </c>
      <c r="F21" s="132"/>
      <c r="G21" s="327"/>
      <c r="H21" s="132"/>
      <c r="I21" s="327"/>
      <c r="J21" s="132"/>
      <c r="K21" s="327"/>
      <c r="L21" s="132"/>
    </row>
    <row r="22" spans="1:12" ht="39.950000000000003" customHeight="1" x14ac:dyDescent="0.25">
      <c r="A22" s="132"/>
      <c r="B22" s="135">
        <v>6</v>
      </c>
      <c r="C22" s="137">
        <f ca="1">VLOOKUP($C$15,INDIRECT("'WEEK " &amp;$B22 &amp;"'!D5:J14"),MATCH(ANALYSIS!C$16,INDIRECT("'WEEK " &amp;$B22 &amp;"'!D4:J4"),0),0)</f>
        <v>0</v>
      </c>
      <c r="D22" s="145">
        <f ca="1">VLOOKUP($C$15,INDIRECT("'WEEK " &amp;$B22 &amp;"'!D5:J14"),MATCH(ANALYSIS!D$16,INDIRECT("'WEEK " &amp;$B22 &amp;"'!D4:J4"),0),0)</f>
        <v>0</v>
      </c>
      <c r="E22" s="141">
        <f ca="1">VLOOKUP($C$15,INDIRECT("'WEEK " &amp;$B22 &amp;"'!D5:J14"),MATCH(ANALYSIS!E$16,INDIRECT("'WEEK " &amp;$B22 &amp;"'!D4:J4"),0),0)</f>
        <v>0</v>
      </c>
      <c r="F22" s="132"/>
      <c r="G22" s="327"/>
      <c r="H22" s="132"/>
      <c r="I22" s="327"/>
      <c r="J22" s="132"/>
      <c r="K22" s="327"/>
      <c r="L22" s="132"/>
    </row>
    <row r="23" spans="1:12" ht="39.950000000000003" customHeight="1" x14ac:dyDescent="0.25">
      <c r="A23" s="132"/>
      <c r="B23" s="135">
        <v>7</v>
      </c>
      <c r="C23" s="139">
        <f ca="1">VLOOKUP($C$15,INDIRECT("'WEEK " &amp;$B23 &amp;"'!D5:J14"),MATCH(ANALYSIS!C$16,INDIRECT("'WEEK " &amp;$B23 &amp;"'!D4:J4"),0),0)</f>
        <v>0</v>
      </c>
      <c r="D23" s="147">
        <f ca="1">VLOOKUP($C$15,INDIRECT("'WEEK " &amp;$B23 &amp;"'!D5:J14"),MATCH(ANALYSIS!D$16,INDIRECT("'WEEK " &amp;$B23 &amp;"'!D4:J4"),0),0)</f>
        <v>0</v>
      </c>
      <c r="E23" s="143">
        <f ca="1">VLOOKUP($C$15,INDIRECT("'WEEK " &amp;$B23 &amp;"'!D5:J14"),MATCH(ANALYSIS!E$16,INDIRECT("'WEEK " &amp;$B23 &amp;"'!D4:J4"),0),0)</f>
        <v>0</v>
      </c>
      <c r="F23" s="132"/>
      <c r="G23" s="327"/>
      <c r="H23" s="132"/>
      <c r="I23" s="327"/>
      <c r="J23" s="132"/>
      <c r="K23" s="327"/>
      <c r="L23" s="132"/>
    </row>
    <row r="24" spans="1:12" x14ac:dyDescent="0.25">
      <c r="A24" s="149"/>
      <c r="B24" s="149"/>
      <c r="C24" s="149"/>
      <c r="D24" s="149"/>
      <c r="E24" s="149"/>
      <c r="F24" s="149"/>
      <c r="G24" s="149"/>
      <c r="H24" s="149"/>
      <c r="I24" s="149"/>
      <c r="J24" s="149"/>
      <c r="K24" s="149"/>
      <c r="L24" s="149"/>
    </row>
    <row r="25" spans="1:12" x14ac:dyDescent="0.25">
      <c r="A25" s="148"/>
      <c r="B25" s="148"/>
      <c r="C25" s="148"/>
      <c r="D25" s="148"/>
      <c r="E25" s="148"/>
      <c r="F25" s="148"/>
      <c r="G25" s="148"/>
      <c r="H25" s="148"/>
      <c r="I25" s="148"/>
      <c r="J25" s="148"/>
      <c r="K25" s="148"/>
      <c r="L25" s="148"/>
    </row>
    <row r="26" spans="1:12" ht="80.099999999999994" customHeight="1" x14ac:dyDescent="0.25">
      <c r="A26" s="132"/>
      <c r="B26" s="328" t="s">
        <v>4</v>
      </c>
      <c r="C26" s="330" t="s">
        <v>16</v>
      </c>
      <c r="D26" s="330"/>
      <c r="E26" s="330"/>
      <c r="F26" s="132"/>
      <c r="G26" s="327"/>
      <c r="H26" s="132"/>
      <c r="I26" s="327"/>
      <c r="J26" s="132"/>
      <c r="K26" s="327"/>
      <c r="L26" s="132"/>
    </row>
    <row r="27" spans="1:12" ht="39.950000000000003" customHeight="1" x14ac:dyDescent="0.25">
      <c r="A27" s="132"/>
      <c r="B27" s="328"/>
      <c r="C27" s="129" t="s">
        <v>59</v>
      </c>
      <c r="D27" s="129" t="s">
        <v>88</v>
      </c>
      <c r="E27" s="129" t="s">
        <v>90</v>
      </c>
      <c r="F27" s="132"/>
      <c r="G27" s="327"/>
      <c r="H27" s="132"/>
      <c r="I27" s="327"/>
      <c r="J27" s="132"/>
      <c r="K27" s="327"/>
      <c r="L27" s="132"/>
    </row>
    <row r="28" spans="1:12" ht="39.950000000000003" customHeight="1" x14ac:dyDescent="0.25">
      <c r="A28" s="132"/>
      <c r="B28" s="135">
        <v>1</v>
      </c>
      <c r="C28" s="136">
        <f ca="1">VLOOKUP($C$26,INDIRECT("'WEEK " &amp;$B28 &amp;"'!D5:J14"),MATCH(ANALYSIS!C$27,INDIRECT("'WEEK " &amp;$B28 &amp;"'!D4:J4"),0),0)</f>
        <v>0</v>
      </c>
      <c r="D28" s="144">
        <f ca="1">VLOOKUP($C$26,INDIRECT("'WEEK " &amp;$B28 &amp;"'!D5:J14"),MATCH(ANALYSIS!D$27,INDIRECT("'WEEK " &amp;$B28 &amp;"'!D4:J4"),0),0)</f>
        <v>0</v>
      </c>
      <c r="E28" s="140">
        <f ca="1">VLOOKUP($C$26,INDIRECT("'WEEK " &amp;$B28 &amp;"'!D5:J14"),MATCH(ANALYSIS!E$27,INDIRECT("'WEEK " &amp;$B28 &amp;"'!D4:J4"),0),0)</f>
        <v>0</v>
      </c>
      <c r="F28" s="132"/>
      <c r="G28" s="327"/>
      <c r="H28" s="132"/>
      <c r="I28" s="327"/>
      <c r="J28" s="132"/>
      <c r="K28" s="327"/>
      <c r="L28" s="132"/>
    </row>
    <row r="29" spans="1:12" ht="39.950000000000003" customHeight="1" x14ac:dyDescent="0.25">
      <c r="A29" s="132"/>
      <c r="B29" s="135">
        <v>2</v>
      </c>
      <c r="C29" s="137">
        <f ca="1">VLOOKUP($C$26,INDIRECT("'WEEK " &amp;$B29 &amp;"'!D5:J14"),MATCH(ANALYSIS!C$27,INDIRECT("'WEEK " &amp;$B29 &amp;"'!D4:J4"),0),0)</f>
        <v>0</v>
      </c>
      <c r="D29" s="145">
        <f ca="1">VLOOKUP($C$26,INDIRECT("'WEEK " &amp;$B29 &amp;"'!D5:J14"),MATCH(ANALYSIS!D$27,INDIRECT("'WEEK " &amp;$B29 &amp;"'!D4:J4"),0),0)</f>
        <v>0</v>
      </c>
      <c r="E29" s="141">
        <f ca="1">VLOOKUP($C$26,INDIRECT("'WEEK " &amp;$B29 &amp;"'!D5:J14"),MATCH(ANALYSIS!E$27,INDIRECT("'WEEK " &amp;$B29 &amp;"'!D4:J4"),0),0)</f>
        <v>0</v>
      </c>
      <c r="F29" s="132"/>
      <c r="G29" s="327"/>
      <c r="H29" s="132"/>
      <c r="I29" s="327"/>
      <c r="J29" s="132"/>
      <c r="K29" s="327"/>
      <c r="L29" s="132"/>
    </row>
    <row r="30" spans="1:12" ht="39.950000000000003" customHeight="1" x14ac:dyDescent="0.25">
      <c r="A30" s="132"/>
      <c r="B30" s="135">
        <v>3</v>
      </c>
      <c r="C30" s="138">
        <f ca="1">VLOOKUP($C$26,INDIRECT("'WEEK " &amp;$B30 &amp;"'!D5:J14"),MATCH(ANALYSIS!C$27,INDIRECT("'WEEK " &amp;$B30 &amp;"'!D4:J4"),0),0)</f>
        <v>0</v>
      </c>
      <c r="D30" s="146">
        <f ca="1">VLOOKUP($C$26,INDIRECT("'WEEK " &amp;$B30 &amp;"'!D5:J14"),MATCH(ANALYSIS!D$27,INDIRECT("'WEEK " &amp;$B30 &amp;"'!D4:J4"),0),0)</f>
        <v>0</v>
      </c>
      <c r="E30" s="142">
        <f ca="1">VLOOKUP($C$26,INDIRECT("'WEEK " &amp;$B30 &amp;"'!D5:J14"),MATCH(ANALYSIS!E$27,INDIRECT("'WEEK " &amp;$B30 &amp;"'!D4:J4"),0),0)</f>
        <v>0</v>
      </c>
      <c r="F30" s="132"/>
      <c r="G30" s="327"/>
      <c r="H30" s="132"/>
      <c r="I30" s="327"/>
      <c r="J30" s="132"/>
      <c r="K30" s="327"/>
      <c r="L30" s="132"/>
    </row>
    <row r="31" spans="1:12" ht="39.950000000000003" customHeight="1" x14ac:dyDescent="0.25">
      <c r="A31" s="132"/>
      <c r="B31" s="135">
        <v>4</v>
      </c>
      <c r="C31" s="137">
        <f ca="1">VLOOKUP($C$26,INDIRECT("'WEEK " &amp;$B31 &amp;"'!D5:J14"),MATCH(ANALYSIS!C$27,INDIRECT("'WEEK " &amp;$B31 &amp;"'!D4:J4"),0),0)</f>
        <v>0</v>
      </c>
      <c r="D31" s="145">
        <f ca="1">VLOOKUP($C$26,INDIRECT("'WEEK " &amp;$B31 &amp;"'!D5:J14"),MATCH(ANALYSIS!D$27,INDIRECT("'WEEK " &amp;$B31 &amp;"'!D4:J4"),0),0)</f>
        <v>0</v>
      </c>
      <c r="E31" s="141">
        <f ca="1">VLOOKUP($C$26,INDIRECT("'WEEK " &amp;$B31 &amp;"'!D5:J14"),MATCH(ANALYSIS!E$27,INDIRECT("'WEEK " &amp;$B31 &amp;"'!D4:J4"),0),0)</f>
        <v>0</v>
      </c>
      <c r="F31" s="132"/>
      <c r="G31" s="327"/>
      <c r="H31" s="132"/>
      <c r="I31" s="327"/>
      <c r="J31" s="132"/>
      <c r="K31" s="327"/>
      <c r="L31" s="132"/>
    </row>
    <row r="32" spans="1:12" ht="39.950000000000003" customHeight="1" x14ac:dyDescent="0.25">
      <c r="A32" s="132"/>
      <c r="B32" s="135">
        <v>5</v>
      </c>
      <c r="C32" s="138">
        <f ca="1">VLOOKUP($C$26,INDIRECT("'WEEK " &amp;$B32 &amp;"'!D5:J14"),MATCH(ANALYSIS!C$27,INDIRECT("'WEEK " &amp;$B32 &amp;"'!D4:J4"),0),0)</f>
        <v>0</v>
      </c>
      <c r="D32" s="146">
        <f ca="1">VLOOKUP($C$26,INDIRECT("'WEEK " &amp;$B32 &amp;"'!D5:J14"),MATCH(ANALYSIS!D$27,INDIRECT("'WEEK " &amp;$B32 &amp;"'!D4:J4"),0),0)</f>
        <v>0</v>
      </c>
      <c r="E32" s="142">
        <f ca="1">VLOOKUP($C$26,INDIRECT("'WEEK " &amp;$B32 &amp;"'!D5:J14"),MATCH(ANALYSIS!E$27,INDIRECT("'WEEK " &amp;$B32 &amp;"'!D4:J4"),0),0)</f>
        <v>0</v>
      </c>
      <c r="F32" s="132"/>
      <c r="G32" s="327"/>
      <c r="H32" s="132"/>
      <c r="I32" s="327"/>
      <c r="J32" s="132"/>
      <c r="K32" s="327"/>
      <c r="L32" s="132"/>
    </row>
    <row r="33" spans="1:12" ht="39.950000000000003" customHeight="1" x14ac:dyDescent="0.25">
      <c r="A33" s="132"/>
      <c r="B33" s="135">
        <v>6</v>
      </c>
      <c r="C33" s="137">
        <f ca="1">VLOOKUP($C$26,INDIRECT("'WEEK " &amp;$B33 &amp;"'!D5:J14"),MATCH(ANALYSIS!C$27,INDIRECT("'WEEK " &amp;$B33 &amp;"'!D4:J4"),0),0)</f>
        <v>0</v>
      </c>
      <c r="D33" s="145">
        <f ca="1">VLOOKUP($C$26,INDIRECT("'WEEK " &amp;$B33 &amp;"'!D5:J14"),MATCH(ANALYSIS!D$27,INDIRECT("'WEEK " &amp;$B33 &amp;"'!D4:J4"),0),0)</f>
        <v>0</v>
      </c>
      <c r="E33" s="141">
        <f ca="1">VLOOKUP($C$26,INDIRECT("'WEEK " &amp;$B33 &amp;"'!D5:J14"),MATCH(ANALYSIS!E$27,INDIRECT("'WEEK " &amp;$B33 &amp;"'!D4:J4"),0),0)</f>
        <v>0</v>
      </c>
      <c r="F33" s="132"/>
      <c r="G33" s="327"/>
      <c r="H33" s="132"/>
      <c r="I33" s="327"/>
      <c r="J33" s="132"/>
      <c r="K33" s="327"/>
      <c r="L33" s="132"/>
    </row>
    <row r="34" spans="1:12" ht="39.950000000000003" customHeight="1" x14ac:dyDescent="0.25">
      <c r="A34" s="132"/>
      <c r="B34" s="135">
        <v>7</v>
      </c>
      <c r="C34" s="139">
        <f ca="1">VLOOKUP($C$26,INDIRECT("'WEEK " &amp;$B34 &amp;"'!D5:J14"),MATCH(ANALYSIS!C$27,INDIRECT("'WEEK " &amp;$B34 &amp;"'!D4:J4"),0),0)</f>
        <v>0</v>
      </c>
      <c r="D34" s="147">
        <f ca="1">VLOOKUP($C$26,INDIRECT("'WEEK " &amp;$B34 &amp;"'!D5:J14"),MATCH(ANALYSIS!D$27,INDIRECT("'WEEK " &amp;$B34 &amp;"'!D4:J4"),0),0)</f>
        <v>0</v>
      </c>
      <c r="E34" s="143">
        <f ca="1">VLOOKUP($C$26,INDIRECT("'WEEK " &amp;$B34 &amp;"'!D5:J14"),MATCH(ANALYSIS!E$27,INDIRECT("'WEEK " &amp;$B34 &amp;"'!D4:J4"),0),0)</f>
        <v>0</v>
      </c>
      <c r="F34" s="132"/>
      <c r="G34" s="327"/>
      <c r="H34" s="132"/>
      <c r="I34" s="327"/>
      <c r="J34" s="132"/>
      <c r="K34" s="327"/>
      <c r="L34" s="132"/>
    </row>
    <row r="35" spans="1:12" x14ac:dyDescent="0.25">
      <c r="A35" s="149"/>
      <c r="B35" s="149"/>
      <c r="C35" s="149"/>
      <c r="D35" s="149"/>
      <c r="E35" s="149"/>
      <c r="F35" s="149"/>
      <c r="G35" s="149"/>
      <c r="H35" s="149"/>
      <c r="I35" s="149"/>
      <c r="J35" s="149"/>
      <c r="K35" s="149"/>
      <c r="L35" s="149"/>
    </row>
    <row r="36" spans="1:12" x14ac:dyDescent="0.25">
      <c r="A36" s="148"/>
      <c r="B36" s="148"/>
      <c r="C36" s="148"/>
      <c r="D36" s="148"/>
      <c r="E36" s="148"/>
      <c r="F36" s="148"/>
      <c r="G36" s="148"/>
      <c r="H36" s="148"/>
      <c r="I36" s="148"/>
      <c r="J36" s="148"/>
      <c r="K36" s="148"/>
      <c r="L36" s="148"/>
    </row>
    <row r="37" spans="1:12" ht="80.099999999999994" customHeight="1" x14ac:dyDescent="0.25">
      <c r="A37" s="132"/>
      <c r="B37" s="328" t="s">
        <v>4</v>
      </c>
      <c r="C37" s="330" t="s">
        <v>5</v>
      </c>
      <c r="D37" s="330"/>
      <c r="E37" s="330"/>
      <c r="F37" s="132"/>
      <c r="G37" s="327"/>
      <c r="H37" s="132"/>
      <c r="I37" s="327"/>
      <c r="J37" s="132"/>
      <c r="K37" s="327"/>
      <c r="L37" s="132"/>
    </row>
    <row r="38" spans="1:12" ht="39.950000000000003" customHeight="1" x14ac:dyDescent="0.25">
      <c r="A38" s="132"/>
      <c r="B38" s="328"/>
      <c r="C38" s="129" t="s">
        <v>59</v>
      </c>
      <c r="D38" s="129" t="s">
        <v>88</v>
      </c>
      <c r="E38" s="129" t="s">
        <v>90</v>
      </c>
      <c r="F38" s="132"/>
      <c r="G38" s="327"/>
      <c r="H38" s="132"/>
      <c r="I38" s="327"/>
      <c r="J38" s="132"/>
      <c r="K38" s="327"/>
      <c r="L38" s="132"/>
    </row>
    <row r="39" spans="1:12" ht="39.950000000000003" customHeight="1" x14ac:dyDescent="0.25">
      <c r="A39" s="132"/>
      <c r="B39" s="135">
        <v>1</v>
      </c>
      <c r="C39" s="136">
        <f ca="1">VLOOKUP($C$37,INDIRECT("'WEEK " &amp;$B39 &amp;"'!D5:J14"),MATCH(ANALYSIS!C$38,INDIRECT("'WEEK " &amp;$B39 &amp;"'!D4:J4"),0),0)</f>
        <v>0</v>
      </c>
      <c r="D39" s="144">
        <f ca="1">VLOOKUP($C$37,INDIRECT("'WEEK " &amp;$B39 &amp;"'!D5:J14"),MATCH(ANALYSIS!D$38,INDIRECT("'WEEK " &amp;$B39 &amp;"'!D4:J4"),0),0)</f>
        <v>0</v>
      </c>
      <c r="E39" s="140">
        <f ca="1">VLOOKUP($C$37,INDIRECT("'WEEK " &amp;$B39 &amp;"'!D5:J14"),MATCH(ANALYSIS!E$38,INDIRECT("'WEEK " &amp;$B39 &amp;"'!D4:J4"),0),0)</f>
        <v>0</v>
      </c>
      <c r="F39" s="132"/>
      <c r="G39" s="327"/>
      <c r="H39" s="132"/>
      <c r="I39" s="327"/>
      <c r="J39" s="132"/>
      <c r="K39" s="327"/>
      <c r="L39" s="132"/>
    </row>
    <row r="40" spans="1:12" ht="39.950000000000003" customHeight="1" x14ac:dyDescent="0.25">
      <c r="A40" s="132"/>
      <c r="B40" s="135">
        <v>2</v>
      </c>
      <c r="C40" s="137">
        <f ca="1">VLOOKUP($C$37,INDIRECT("'WEEK " &amp;$B40 &amp;"'!D5:J14"),MATCH(ANALYSIS!C$38,INDIRECT("'WEEK " &amp;$B40 &amp;"'!D4:J4"),0),0)</f>
        <v>0</v>
      </c>
      <c r="D40" s="145">
        <f ca="1">VLOOKUP($C$37,INDIRECT("'WEEK " &amp;$B40 &amp;"'!D5:J14"),MATCH(ANALYSIS!D$38,INDIRECT("'WEEK " &amp;$B40 &amp;"'!D4:J4"),0),0)</f>
        <v>0</v>
      </c>
      <c r="E40" s="141">
        <f ca="1">VLOOKUP($C$37,INDIRECT("'WEEK " &amp;$B40 &amp;"'!D5:J14"),MATCH(ANALYSIS!E$38,INDIRECT("'WEEK " &amp;$B40 &amp;"'!D4:J4"),0),0)</f>
        <v>0</v>
      </c>
      <c r="F40" s="132"/>
      <c r="G40" s="327"/>
      <c r="H40" s="132"/>
      <c r="I40" s="327"/>
      <c r="J40" s="132"/>
      <c r="K40" s="327"/>
      <c r="L40" s="132"/>
    </row>
    <row r="41" spans="1:12" ht="39.950000000000003" customHeight="1" x14ac:dyDescent="0.25">
      <c r="A41" s="132"/>
      <c r="B41" s="135">
        <v>3</v>
      </c>
      <c r="C41" s="138">
        <f ca="1">VLOOKUP($C$37,INDIRECT("'WEEK " &amp;$B41 &amp;"'!D5:J14"),MATCH(ANALYSIS!C$38,INDIRECT("'WEEK " &amp;$B41 &amp;"'!D4:J4"),0),0)</f>
        <v>0</v>
      </c>
      <c r="D41" s="146">
        <f ca="1">VLOOKUP($C$37,INDIRECT("'WEEK " &amp;$B41 &amp;"'!D5:J14"),MATCH(ANALYSIS!D$38,INDIRECT("'WEEK " &amp;$B41 &amp;"'!D4:J4"),0),0)</f>
        <v>0</v>
      </c>
      <c r="E41" s="142">
        <f ca="1">VLOOKUP($C$37,INDIRECT("'WEEK " &amp;$B41 &amp;"'!D5:J14"),MATCH(ANALYSIS!E$38,INDIRECT("'WEEK " &amp;$B41 &amp;"'!D4:J4"),0),0)</f>
        <v>0</v>
      </c>
      <c r="F41" s="132"/>
      <c r="G41" s="327"/>
      <c r="H41" s="132"/>
      <c r="I41" s="327"/>
      <c r="J41" s="132"/>
      <c r="K41" s="327"/>
      <c r="L41" s="132"/>
    </row>
    <row r="42" spans="1:12" ht="39.950000000000003" customHeight="1" x14ac:dyDescent="0.25">
      <c r="A42" s="132"/>
      <c r="B42" s="135">
        <v>4</v>
      </c>
      <c r="C42" s="137">
        <f ca="1">VLOOKUP($C$37,INDIRECT("'WEEK " &amp;$B42 &amp;"'!D5:J14"),MATCH(ANALYSIS!C$38,INDIRECT("'WEEK " &amp;$B42 &amp;"'!D4:J4"),0),0)</f>
        <v>0</v>
      </c>
      <c r="D42" s="145">
        <f ca="1">VLOOKUP($C$37,INDIRECT("'WEEK " &amp;$B42 &amp;"'!D5:J14"),MATCH(ANALYSIS!D$38,INDIRECT("'WEEK " &amp;$B42 &amp;"'!D4:J4"),0),0)</f>
        <v>0</v>
      </c>
      <c r="E42" s="141">
        <f ca="1">VLOOKUP($C$37,INDIRECT("'WEEK " &amp;$B42 &amp;"'!D5:J14"),MATCH(ANALYSIS!E$38,INDIRECT("'WEEK " &amp;$B42 &amp;"'!D4:J4"),0),0)</f>
        <v>0</v>
      </c>
      <c r="F42" s="132"/>
      <c r="G42" s="327"/>
      <c r="H42" s="132"/>
      <c r="I42" s="327"/>
      <c r="J42" s="132"/>
      <c r="K42" s="327"/>
      <c r="L42" s="132"/>
    </row>
    <row r="43" spans="1:12" ht="39.950000000000003" customHeight="1" x14ac:dyDescent="0.25">
      <c r="A43" s="132"/>
      <c r="B43" s="135">
        <v>5</v>
      </c>
      <c r="C43" s="138">
        <f ca="1">VLOOKUP($C$37,INDIRECT("'WEEK " &amp;$B43 &amp;"'!D5:J14"),MATCH(ANALYSIS!C$38,INDIRECT("'WEEK " &amp;$B43 &amp;"'!D4:J4"),0),0)</f>
        <v>0</v>
      </c>
      <c r="D43" s="146">
        <f ca="1">VLOOKUP($C$37,INDIRECT("'WEEK " &amp;$B43 &amp;"'!D5:J14"),MATCH(ANALYSIS!D$38,INDIRECT("'WEEK " &amp;$B43 &amp;"'!D4:J4"),0),0)</f>
        <v>0</v>
      </c>
      <c r="E43" s="142">
        <f ca="1">VLOOKUP($C$37,INDIRECT("'WEEK " &amp;$B43 &amp;"'!D5:J14"),MATCH(ANALYSIS!E$38,INDIRECT("'WEEK " &amp;$B43 &amp;"'!D4:J4"),0),0)</f>
        <v>0</v>
      </c>
      <c r="F43" s="132"/>
      <c r="G43" s="327"/>
      <c r="H43" s="132"/>
      <c r="I43" s="327"/>
      <c r="J43" s="132"/>
      <c r="K43" s="327"/>
      <c r="L43" s="132"/>
    </row>
    <row r="44" spans="1:12" ht="39.950000000000003" customHeight="1" x14ac:dyDescent="0.25">
      <c r="A44" s="132"/>
      <c r="B44" s="135">
        <v>6</v>
      </c>
      <c r="C44" s="137">
        <f ca="1">VLOOKUP($C$37,INDIRECT("'WEEK " &amp;$B44 &amp;"'!D5:J14"),MATCH(ANALYSIS!C$38,INDIRECT("'WEEK " &amp;$B44 &amp;"'!D4:J4"),0),0)</f>
        <v>0</v>
      </c>
      <c r="D44" s="145">
        <f ca="1">VLOOKUP($C$37,INDIRECT("'WEEK " &amp;$B44 &amp;"'!D5:J14"),MATCH(ANALYSIS!D$38,INDIRECT("'WEEK " &amp;$B44 &amp;"'!D4:J4"),0),0)</f>
        <v>0</v>
      </c>
      <c r="E44" s="141">
        <f ca="1">VLOOKUP($C$37,INDIRECT("'WEEK " &amp;$B44 &amp;"'!D5:J14"),MATCH(ANALYSIS!E$38,INDIRECT("'WEEK " &amp;$B44 &amp;"'!D4:J4"),0),0)</f>
        <v>0</v>
      </c>
      <c r="F44" s="132"/>
      <c r="G44" s="327"/>
      <c r="H44" s="132"/>
      <c r="I44" s="327"/>
      <c r="J44" s="132"/>
      <c r="K44" s="327"/>
      <c r="L44" s="132"/>
    </row>
    <row r="45" spans="1:12" ht="39.950000000000003" customHeight="1" x14ac:dyDescent="0.25">
      <c r="A45" s="132"/>
      <c r="B45" s="135">
        <v>7</v>
      </c>
      <c r="C45" s="139">
        <f ca="1">VLOOKUP($C$37,INDIRECT("'WEEK " &amp;$B45 &amp;"'!D5:J14"),MATCH(ANALYSIS!C$38,INDIRECT("'WEEK " &amp;$B45 &amp;"'!D4:J4"),0),0)</f>
        <v>0</v>
      </c>
      <c r="D45" s="147">
        <f ca="1">VLOOKUP($C$37,INDIRECT("'WEEK " &amp;$B45 &amp;"'!D5:J14"),MATCH(ANALYSIS!D$38,INDIRECT("'WEEK " &amp;$B45 &amp;"'!D4:J4"),0),0)</f>
        <v>0</v>
      </c>
      <c r="E45" s="143">
        <f ca="1">VLOOKUP($C$37,INDIRECT("'WEEK " &amp;$B45 &amp;"'!D5:J14"),MATCH(ANALYSIS!E$38,INDIRECT("'WEEK " &amp;$B45 &amp;"'!D4:J4"),0),0)</f>
        <v>0</v>
      </c>
      <c r="F45" s="132"/>
      <c r="G45" s="327"/>
      <c r="H45" s="132"/>
      <c r="I45" s="327"/>
      <c r="J45" s="132"/>
      <c r="K45" s="327"/>
      <c r="L45" s="132"/>
    </row>
    <row r="46" spans="1:12" x14ac:dyDescent="0.25">
      <c r="A46" s="149"/>
      <c r="B46" s="149"/>
      <c r="C46" s="149"/>
      <c r="D46" s="149"/>
      <c r="E46" s="149"/>
      <c r="F46" s="149"/>
      <c r="G46" s="149"/>
      <c r="H46" s="149"/>
      <c r="I46" s="149"/>
      <c r="J46" s="149"/>
      <c r="K46" s="149"/>
      <c r="L46" s="149"/>
    </row>
    <row r="47" spans="1:12" x14ac:dyDescent="0.25">
      <c r="A47" s="148"/>
      <c r="B47" s="148"/>
      <c r="C47" s="148"/>
      <c r="D47" s="148"/>
      <c r="E47" s="148"/>
      <c r="F47" s="148"/>
      <c r="G47" s="148"/>
      <c r="H47" s="148"/>
      <c r="I47" s="148"/>
      <c r="J47" s="148"/>
      <c r="K47" s="148"/>
      <c r="L47" s="148"/>
    </row>
    <row r="48" spans="1:12" ht="80.099999999999994" customHeight="1" x14ac:dyDescent="0.25">
      <c r="A48" s="132"/>
      <c r="B48" s="328" t="s">
        <v>4</v>
      </c>
      <c r="C48" s="330" t="s">
        <v>81</v>
      </c>
      <c r="D48" s="330"/>
      <c r="E48" s="330"/>
      <c r="F48" s="132"/>
      <c r="G48" s="327"/>
      <c r="H48" s="132"/>
      <c r="I48" s="327"/>
      <c r="J48" s="132"/>
      <c r="K48" s="327"/>
      <c r="L48" s="132"/>
    </row>
    <row r="49" spans="1:14" ht="39.950000000000003" customHeight="1" x14ac:dyDescent="0.25">
      <c r="A49" s="132"/>
      <c r="B49" s="328"/>
      <c r="C49" s="129" t="s">
        <v>59</v>
      </c>
      <c r="D49" s="129" t="s">
        <v>88</v>
      </c>
      <c r="E49" s="129" t="s">
        <v>90</v>
      </c>
      <c r="F49" s="132"/>
      <c r="G49" s="327"/>
      <c r="H49" s="132"/>
      <c r="I49" s="327"/>
      <c r="J49" s="132"/>
      <c r="K49" s="327"/>
      <c r="L49" s="132"/>
    </row>
    <row r="50" spans="1:14" ht="39.950000000000003" customHeight="1" x14ac:dyDescent="0.25">
      <c r="A50" s="132"/>
      <c r="B50" s="135">
        <v>1</v>
      </c>
      <c r="C50" s="136">
        <f ca="1">VLOOKUP($C$48,INDIRECT("'WEEK " &amp;$B50 &amp;"'!D5:J14"),MATCH(ANALYSIS!C$49,INDIRECT("'WEEK " &amp;$B50 &amp;"'!D4:J4"),0),0)</f>
        <v>0</v>
      </c>
      <c r="D50" s="144">
        <f ca="1">VLOOKUP($C$48,INDIRECT("'WEEK " &amp;$B50 &amp;"'!D5:J14"),MATCH(ANALYSIS!D$49,INDIRECT("'WEEK " &amp;$B50 &amp;"'!D4:J4"),0),0)</f>
        <v>0</v>
      </c>
      <c r="E50" s="140">
        <f ca="1">VLOOKUP($C$48,INDIRECT("'WEEK " &amp;$B50 &amp;"'!D5:J14"),MATCH(ANALYSIS!E$49,INDIRECT("'WEEK " &amp;$B50 &amp;"'!D4:J4"),0),0)</f>
        <v>0</v>
      </c>
      <c r="F50" s="132"/>
      <c r="G50" s="327"/>
      <c r="H50" s="132"/>
      <c r="I50" s="327"/>
      <c r="J50" s="132"/>
      <c r="K50" s="327"/>
      <c r="L50" s="132"/>
    </row>
    <row r="51" spans="1:14" ht="39.950000000000003" customHeight="1" x14ac:dyDescent="0.25">
      <c r="A51" s="132"/>
      <c r="B51" s="135">
        <v>2</v>
      </c>
      <c r="C51" s="137">
        <f ca="1">VLOOKUP($C$48,INDIRECT("'WEEK " &amp;$B51 &amp;"'!D5:J14"),MATCH(ANALYSIS!C$49,INDIRECT("'WEEK " &amp;$B51 &amp;"'!D4:J4"),0),0)</f>
        <v>0</v>
      </c>
      <c r="D51" s="145">
        <f ca="1">VLOOKUP($C$48,INDIRECT("'WEEK " &amp;$B51 &amp;"'!D5:J14"),MATCH(ANALYSIS!D$49,INDIRECT("'WEEK " &amp;$B51 &amp;"'!D4:J4"),0),0)</f>
        <v>0</v>
      </c>
      <c r="E51" s="141">
        <f ca="1">VLOOKUP($C$48,INDIRECT("'WEEK " &amp;$B51 &amp;"'!D5:J14"),MATCH(ANALYSIS!E$49,INDIRECT("'WEEK " &amp;$B51 &amp;"'!D4:J4"),0),0)</f>
        <v>0</v>
      </c>
      <c r="F51" s="132"/>
      <c r="G51" s="327"/>
      <c r="H51" s="132"/>
      <c r="I51" s="327"/>
      <c r="J51" s="132"/>
      <c r="K51" s="327"/>
      <c r="L51" s="132"/>
    </row>
    <row r="52" spans="1:14" ht="39.950000000000003" customHeight="1" x14ac:dyDescent="0.25">
      <c r="A52" s="132"/>
      <c r="B52" s="135">
        <v>3</v>
      </c>
      <c r="C52" s="138">
        <f ca="1">VLOOKUP($C$48,INDIRECT("'WEEK " &amp;$B52 &amp;"'!D5:J14"),MATCH(ANALYSIS!C$49,INDIRECT("'WEEK " &amp;$B52 &amp;"'!D4:J4"),0),0)</f>
        <v>0</v>
      </c>
      <c r="D52" s="267">
        <f ca="1">VLOOKUP($C$48,INDIRECT("'WEEK " &amp;$B52 &amp;"'!D5:J14"),MATCH(ANALYSIS!D$49,INDIRECT("'WEEK " &amp;$B52 &amp;"'!D4:J4"),0),0)</f>
        <v>0</v>
      </c>
      <c r="E52" s="268">
        <f ca="1">VLOOKUP($C$48,INDIRECT("'WEEK " &amp;$B52 &amp;"'!D5:J14"),MATCH(ANALYSIS!E$49,INDIRECT("'WEEK " &amp;$B52 &amp;"'!D4:J4"),0),0)</f>
        <v>0</v>
      </c>
      <c r="F52" s="226"/>
      <c r="G52" s="327"/>
      <c r="H52" s="226"/>
      <c r="I52" s="331"/>
      <c r="J52" s="226"/>
      <c r="K52" s="327"/>
      <c r="L52" s="132"/>
    </row>
    <row r="53" spans="1:14" ht="39.950000000000003" customHeight="1" x14ac:dyDescent="0.25">
      <c r="A53" s="132"/>
      <c r="B53" s="135">
        <v>4</v>
      </c>
      <c r="C53" s="137">
        <f ca="1">VLOOKUP($C$48,INDIRECT("'WEEK " &amp;$B53 &amp;"'!D5:J14"),MATCH(ANALYSIS!C$49,INDIRECT("'WEEK " &amp;$B53 &amp;"'!D4:J4"),0),0)</f>
        <v>0</v>
      </c>
      <c r="D53" s="269">
        <f ca="1">VLOOKUP($C$48,INDIRECT("'WEEK " &amp;$B53 &amp;"'!D5:J14"),MATCH(ANALYSIS!D$49,INDIRECT("'WEEK " &amp;$B53 &amp;"'!D4:J4"),0),0)</f>
        <v>0</v>
      </c>
      <c r="E53" s="270">
        <f ca="1">VLOOKUP($C$48,INDIRECT("'WEEK " &amp;$B53 &amp;"'!D5:J14"),MATCH(ANALYSIS!E$49,INDIRECT("'WEEK " &amp;$B53 &amp;"'!D4:J4"),0),0)</f>
        <v>0</v>
      </c>
      <c r="F53" s="264"/>
      <c r="G53" s="327"/>
      <c r="H53" s="264"/>
      <c r="I53" s="332"/>
      <c r="J53" s="264"/>
      <c r="K53" s="327"/>
      <c r="L53" s="132"/>
    </row>
    <row r="54" spans="1:14" ht="39.950000000000003" customHeight="1" x14ac:dyDescent="0.25">
      <c r="A54" s="132"/>
      <c r="B54" s="135">
        <v>5</v>
      </c>
      <c r="C54" s="138">
        <f ca="1">VLOOKUP($C$48,INDIRECT("'WEEK " &amp;$B54 &amp;"'!D5:J14"),MATCH(ANALYSIS!C$49,INDIRECT("'WEEK " &amp;$B54 &amp;"'!D4:J4"),0),0)</f>
        <v>0</v>
      </c>
      <c r="D54" s="271">
        <f ca="1">VLOOKUP($C$48,INDIRECT("'WEEK " &amp;$B54 &amp;"'!D5:J14"),MATCH(ANALYSIS!D$49,INDIRECT("'WEEK " &amp;$B54 &amp;"'!D4:J4"),0),0)</f>
        <v>0</v>
      </c>
      <c r="E54" s="272">
        <f ca="1">VLOOKUP($C$48,INDIRECT("'WEEK " &amp;$B54 &amp;"'!D5:J14"),MATCH(ANALYSIS!E$49,INDIRECT("'WEEK " &amp;$B54 &amp;"'!D4:J4"),0),0)</f>
        <v>0</v>
      </c>
      <c r="F54" s="264"/>
      <c r="G54" s="327"/>
      <c r="H54" s="264"/>
      <c r="I54" s="332"/>
      <c r="J54" s="264"/>
      <c r="K54" s="327"/>
      <c r="L54" s="226"/>
      <c r="M54" s="226"/>
      <c r="N54" s="226"/>
    </row>
    <row r="55" spans="1:14" ht="39.950000000000003" customHeight="1" x14ac:dyDescent="0.25">
      <c r="A55" s="132"/>
      <c r="B55" s="135">
        <v>6</v>
      </c>
      <c r="C55" s="137">
        <f ca="1">VLOOKUP($C$48,INDIRECT("'WEEK " &amp;$B55 &amp;"'!D5:J14"),MATCH(ANALYSIS!C$49,INDIRECT("'WEEK " &amp;$B55 &amp;"'!D4:J4"),0),0)</f>
        <v>0</v>
      </c>
      <c r="D55" s="265">
        <f ca="1">VLOOKUP($C$48,INDIRECT("'WEEK " &amp;$B55 &amp;"'!D5:J14"),MATCH(ANALYSIS!D$49,INDIRECT("'WEEK " &amp;$B55 &amp;"'!D4:J4"),0),0)</f>
        <v>0</v>
      </c>
      <c r="E55" s="266">
        <f ca="1">VLOOKUP($C$48,INDIRECT("'WEEK " &amp;$B55 &amp;"'!D5:J14"),MATCH(ANALYSIS!E$49,INDIRECT("'WEEK " &amp;$B55 &amp;"'!D4:J4"),0),0)</f>
        <v>0</v>
      </c>
      <c r="F55" s="132"/>
      <c r="G55" s="327"/>
      <c r="H55" s="132"/>
      <c r="I55" s="327"/>
      <c r="J55" s="132"/>
      <c r="K55" s="327"/>
      <c r="L55" s="132"/>
    </row>
    <row r="56" spans="1:14" ht="39.950000000000003" customHeight="1" x14ac:dyDescent="0.25">
      <c r="A56" s="132"/>
      <c r="B56" s="135">
        <v>7</v>
      </c>
      <c r="C56" s="139">
        <f ca="1">VLOOKUP($C$48,INDIRECT("'WEEK " &amp;$B56 &amp;"'!D5:J14"),MATCH(ANALYSIS!C$49,INDIRECT("'WEEK " &amp;$B56 &amp;"'!D4:J4"),0),0)</f>
        <v>0</v>
      </c>
      <c r="D56" s="147">
        <f ca="1">VLOOKUP($C$48,INDIRECT("'WEEK " &amp;$B56 &amp;"'!D5:J14"),MATCH(ANALYSIS!D$49,INDIRECT("'WEEK " &amp;$B56 &amp;"'!D4:J4"),0),0)</f>
        <v>0</v>
      </c>
      <c r="E56" s="143">
        <f ca="1">VLOOKUP($C$48,INDIRECT("'WEEK " &amp;$B56 &amp;"'!D5:J14"),MATCH(ANALYSIS!E$49,INDIRECT("'WEEK " &amp;$B56 &amp;"'!D4:J4"),0),0)</f>
        <v>0</v>
      </c>
      <c r="F56" s="132"/>
      <c r="G56" s="327"/>
      <c r="H56" s="132"/>
      <c r="I56" s="327"/>
      <c r="J56" s="132"/>
      <c r="K56" s="327"/>
      <c r="L56" s="132"/>
    </row>
    <row r="57" spans="1:14" x14ac:dyDescent="0.25">
      <c r="A57" s="149"/>
      <c r="B57" s="149"/>
      <c r="C57" s="149"/>
      <c r="D57" s="149"/>
      <c r="E57" s="149"/>
      <c r="F57" s="149"/>
      <c r="G57" s="149"/>
      <c r="H57" s="149"/>
      <c r="I57" s="149"/>
      <c r="J57" s="149"/>
      <c r="K57" s="149"/>
      <c r="L57" s="149"/>
    </row>
    <row r="58" spans="1:14" x14ac:dyDescent="0.25">
      <c r="A58" s="148"/>
      <c r="B58" s="148"/>
      <c r="C58" s="148"/>
      <c r="D58" s="148"/>
      <c r="E58" s="148"/>
      <c r="F58" s="148"/>
      <c r="G58" s="148"/>
      <c r="H58" s="148"/>
      <c r="I58" s="148"/>
      <c r="J58" s="148"/>
      <c r="K58" s="148"/>
      <c r="L58" s="148"/>
    </row>
    <row r="59" spans="1:14" ht="80.099999999999994" customHeight="1" x14ac:dyDescent="0.25">
      <c r="A59" s="132"/>
      <c r="B59" s="328" t="s">
        <v>4</v>
      </c>
      <c r="C59" s="330" t="s">
        <v>82</v>
      </c>
      <c r="D59" s="330"/>
      <c r="E59" s="330"/>
      <c r="F59" s="132"/>
      <c r="G59" s="327"/>
      <c r="H59" s="132"/>
      <c r="I59" s="327"/>
      <c r="J59" s="132"/>
      <c r="K59" s="327"/>
      <c r="L59" s="132"/>
    </row>
    <row r="60" spans="1:14" ht="39.950000000000003" customHeight="1" x14ac:dyDescent="0.25">
      <c r="A60" s="132"/>
      <c r="B60" s="328"/>
      <c r="C60" s="129" t="s">
        <v>59</v>
      </c>
      <c r="D60" s="129" t="s">
        <v>88</v>
      </c>
      <c r="E60" s="129" t="s">
        <v>90</v>
      </c>
      <c r="F60" s="132"/>
      <c r="G60" s="327"/>
      <c r="H60" s="132"/>
      <c r="I60" s="327"/>
      <c r="J60" s="132"/>
      <c r="K60" s="327"/>
      <c r="L60" s="132"/>
    </row>
    <row r="61" spans="1:14" ht="39.950000000000003" customHeight="1" x14ac:dyDescent="0.25">
      <c r="A61" s="132"/>
      <c r="B61" s="135">
        <v>1</v>
      </c>
      <c r="C61" s="136">
        <f ca="1">VLOOKUP($C$59,INDIRECT("'WEEK " &amp;$B61 &amp;"'!D5:J14"),MATCH(ANALYSIS!C$60,INDIRECT("'WEEK " &amp;$B61 &amp;"'!D4:J4"),0),0)</f>
        <v>0</v>
      </c>
      <c r="D61" s="144">
        <f ca="1">VLOOKUP($C$59,INDIRECT("'WEEK " &amp;$B61 &amp;"'!D5:J14"),MATCH(ANALYSIS!D$60,INDIRECT("'WEEK " &amp;$B61 &amp;"'!D4:J4"),0),0)</f>
        <v>0</v>
      </c>
      <c r="E61" s="140">
        <f ca="1">VLOOKUP($C$59,INDIRECT("'WEEK " &amp;$B61 &amp;"'!D5:J14"),MATCH(ANALYSIS!E$60,INDIRECT("'WEEK " &amp;$B61 &amp;"'!D4:J4"),0),0)</f>
        <v>0</v>
      </c>
      <c r="F61" s="132"/>
      <c r="G61" s="327"/>
      <c r="H61" s="132"/>
      <c r="I61" s="327"/>
      <c r="J61" s="132"/>
      <c r="K61" s="327"/>
      <c r="L61" s="132"/>
    </row>
    <row r="62" spans="1:14" ht="39.950000000000003" customHeight="1" x14ac:dyDescent="0.25">
      <c r="A62" s="132"/>
      <c r="B62" s="135">
        <v>2</v>
      </c>
      <c r="C62" s="137">
        <f ca="1">VLOOKUP($C$59,INDIRECT("'WEEK " &amp;$B62 &amp;"'!D5:J14"),MATCH(ANALYSIS!C$60,INDIRECT("'WEEK " &amp;$B62 &amp;"'!D4:J4"),0),0)</f>
        <v>0</v>
      </c>
      <c r="D62" s="145">
        <f ca="1">VLOOKUP($C$59,INDIRECT("'WEEK " &amp;$B62 &amp;"'!D5:J14"),MATCH(ANALYSIS!D$60,INDIRECT("'WEEK " &amp;$B62 &amp;"'!D4:J4"),0),0)</f>
        <v>0</v>
      </c>
      <c r="E62" s="141">
        <f ca="1">VLOOKUP($C$59,INDIRECT("'WEEK " &amp;$B62 &amp;"'!D5:J14"),MATCH(ANALYSIS!E$60,INDIRECT("'WEEK " &amp;$B62 &amp;"'!D4:J4"),0),0)</f>
        <v>0</v>
      </c>
      <c r="F62" s="132"/>
      <c r="G62" s="327"/>
      <c r="H62" s="132"/>
      <c r="I62" s="327"/>
      <c r="J62" s="132"/>
      <c r="K62" s="327"/>
      <c r="L62" s="132"/>
    </row>
    <row r="63" spans="1:14" ht="39.950000000000003" customHeight="1" x14ac:dyDescent="0.25">
      <c r="A63" s="132"/>
      <c r="B63" s="135">
        <v>3</v>
      </c>
      <c r="C63" s="138">
        <f ca="1">VLOOKUP($C$59,INDIRECT("'WEEK " &amp;$B63 &amp;"'!D5:J14"),MATCH(ANALYSIS!C$60,INDIRECT("'WEEK " &amp;$B63 &amp;"'!D4:J4"),0),0)</f>
        <v>0</v>
      </c>
      <c r="D63" s="146">
        <f ca="1">VLOOKUP($C$59,INDIRECT("'WEEK " &amp;$B63 &amp;"'!D5:J14"),MATCH(ANALYSIS!D$60,INDIRECT("'WEEK " &amp;$B63 &amp;"'!D4:J4"),0),0)</f>
        <v>0</v>
      </c>
      <c r="E63" s="142">
        <f ca="1">VLOOKUP($C$59,INDIRECT("'WEEK " &amp;$B63 &amp;"'!D5:J14"),MATCH(ANALYSIS!E$60,INDIRECT("'WEEK " &amp;$B63 &amp;"'!D4:J4"),0),0)</f>
        <v>0</v>
      </c>
      <c r="F63" s="132"/>
      <c r="G63" s="327"/>
      <c r="H63" s="132"/>
      <c r="I63" s="327"/>
      <c r="J63" s="132"/>
      <c r="K63" s="327"/>
      <c r="L63" s="132"/>
    </row>
    <row r="64" spans="1:14" ht="39.950000000000003" customHeight="1" x14ac:dyDescent="0.25">
      <c r="A64" s="132"/>
      <c r="B64" s="135">
        <v>4</v>
      </c>
      <c r="C64" s="137">
        <f ca="1">VLOOKUP($C$59,INDIRECT("'WEEK " &amp;$B64 &amp;"'!D5:J14"),MATCH(ANALYSIS!C$60,INDIRECT("'WEEK " &amp;$B64 &amp;"'!D4:J4"),0),0)</f>
        <v>0</v>
      </c>
      <c r="D64" s="145">
        <f ca="1">VLOOKUP($C$59,INDIRECT("'WEEK " &amp;$B64 &amp;"'!D5:J14"),MATCH(ANALYSIS!D$60,INDIRECT("'WEEK " &amp;$B64 &amp;"'!D4:J4"),0),0)</f>
        <v>0</v>
      </c>
      <c r="E64" s="141">
        <f ca="1">VLOOKUP($C$59,INDIRECT("'WEEK " &amp;$B64 &amp;"'!D5:J14"),MATCH(ANALYSIS!E$60,INDIRECT("'WEEK " &amp;$B64 &amp;"'!D4:J4"),0),0)</f>
        <v>0</v>
      </c>
      <c r="F64" s="132"/>
      <c r="G64" s="327"/>
      <c r="H64" s="132"/>
      <c r="I64" s="327"/>
      <c r="J64" s="132"/>
      <c r="K64" s="327"/>
      <c r="L64" s="132"/>
    </row>
    <row r="65" spans="1:12" ht="39.950000000000003" customHeight="1" x14ac:dyDescent="0.25">
      <c r="A65" s="132"/>
      <c r="B65" s="135">
        <v>5</v>
      </c>
      <c r="C65" s="138">
        <f ca="1">VLOOKUP($C$59,INDIRECT("'WEEK " &amp;$B65 &amp;"'!D5:J14"),MATCH(ANALYSIS!C$60,INDIRECT("'WEEK " &amp;$B65 &amp;"'!D4:J4"),0),0)</f>
        <v>0</v>
      </c>
      <c r="D65" s="146">
        <f ca="1">VLOOKUP($C$59,INDIRECT("'WEEK " &amp;$B65 &amp;"'!D5:J14"),MATCH(ANALYSIS!D$60,INDIRECT("'WEEK " &amp;$B65 &amp;"'!D4:J4"),0),0)</f>
        <v>0</v>
      </c>
      <c r="E65" s="142">
        <f ca="1">VLOOKUP($C$59,INDIRECT("'WEEK " &amp;$B65 &amp;"'!D5:J14"),MATCH(ANALYSIS!E$60,INDIRECT("'WEEK " &amp;$B65 &amp;"'!D4:J4"),0),0)</f>
        <v>0</v>
      </c>
      <c r="F65" s="132"/>
      <c r="G65" s="327"/>
      <c r="H65" s="132"/>
      <c r="I65" s="327"/>
      <c r="J65" s="132"/>
      <c r="K65" s="327"/>
      <c r="L65" s="132"/>
    </row>
    <row r="66" spans="1:12" ht="39.950000000000003" customHeight="1" x14ac:dyDescent="0.25">
      <c r="A66" s="132"/>
      <c r="B66" s="135">
        <v>6</v>
      </c>
      <c r="C66" s="137">
        <f ca="1">VLOOKUP($C$59,INDIRECT("'WEEK " &amp;$B66 &amp;"'!D5:J14"),MATCH(ANALYSIS!C$60,INDIRECT("'WEEK " &amp;$B66 &amp;"'!D4:J4"),0),0)</f>
        <v>0</v>
      </c>
      <c r="D66" s="145">
        <f ca="1">VLOOKUP($C$59,INDIRECT("'WEEK " &amp;$B66 &amp;"'!D5:J14"),MATCH(ANALYSIS!D$60,INDIRECT("'WEEK " &amp;$B66 &amp;"'!D4:J4"),0),0)</f>
        <v>0</v>
      </c>
      <c r="E66" s="141">
        <f ca="1">VLOOKUP($C$59,INDIRECT("'WEEK " &amp;$B66 &amp;"'!D5:J14"),MATCH(ANALYSIS!E$60,INDIRECT("'WEEK " &amp;$B66 &amp;"'!D4:J4"),0),0)</f>
        <v>0</v>
      </c>
      <c r="F66" s="132"/>
      <c r="G66" s="327"/>
      <c r="H66" s="132"/>
      <c r="I66" s="327"/>
      <c r="J66" s="132"/>
      <c r="K66" s="327"/>
      <c r="L66" s="132"/>
    </row>
    <row r="67" spans="1:12" ht="39.950000000000003" customHeight="1" x14ac:dyDescent="0.25">
      <c r="A67" s="132"/>
      <c r="B67" s="135">
        <v>7</v>
      </c>
      <c r="C67" s="139">
        <f ca="1">VLOOKUP($C$59,INDIRECT("'WEEK " &amp;$B67 &amp;"'!D5:J14"),MATCH(ANALYSIS!C$60,INDIRECT("'WEEK " &amp;$B67 &amp;"'!D4:J4"),0),0)</f>
        <v>0</v>
      </c>
      <c r="D67" s="147">
        <f ca="1">VLOOKUP($C$59,INDIRECT("'WEEK " &amp;$B67 &amp;"'!D5:J14"),MATCH(ANALYSIS!D$60,INDIRECT("'WEEK " &amp;$B67 &amp;"'!D4:J4"),0),0)</f>
        <v>0</v>
      </c>
      <c r="E67" s="143">
        <f ca="1">VLOOKUP($C$59,INDIRECT("'WEEK " &amp;$B67 &amp;"'!D5:J14"),MATCH(ANALYSIS!E$60,INDIRECT("'WEEK " &amp;$B67 &amp;"'!D4:J4"),0),0)</f>
        <v>0</v>
      </c>
      <c r="F67" s="132"/>
      <c r="G67" s="327"/>
      <c r="H67" s="132"/>
      <c r="I67" s="327"/>
      <c r="J67" s="132"/>
      <c r="K67" s="327"/>
      <c r="L67" s="132"/>
    </row>
    <row r="68" spans="1:12" x14ac:dyDescent="0.25">
      <c r="A68" s="149"/>
      <c r="B68" s="149"/>
      <c r="C68" s="149"/>
      <c r="D68" s="149"/>
      <c r="E68" s="149"/>
      <c r="F68" s="149"/>
      <c r="G68" s="149"/>
      <c r="H68" s="149"/>
      <c r="I68" s="149"/>
      <c r="J68" s="149"/>
      <c r="K68" s="149"/>
      <c r="L68" s="149"/>
    </row>
    <row r="69" spans="1:12" x14ac:dyDescent="0.25">
      <c r="A69" s="148"/>
      <c r="B69" s="148"/>
      <c r="C69" s="148"/>
      <c r="D69" s="148"/>
      <c r="E69" s="148"/>
      <c r="F69" s="148"/>
      <c r="G69" s="148"/>
      <c r="H69" s="148"/>
      <c r="I69" s="148"/>
      <c r="J69" s="148"/>
      <c r="K69" s="148"/>
      <c r="L69" s="148"/>
    </row>
    <row r="70" spans="1:12" ht="80.099999999999994" customHeight="1" x14ac:dyDescent="0.25">
      <c r="A70" s="132"/>
      <c r="B70" s="328" t="s">
        <v>4</v>
      </c>
      <c r="C70" s="329" t="s">
        <v>93</v>
      </c>
      <c r="D70" s="329"/>
      <c r="E70" s="329"/>
      <c r="F70" s="132"/>
      <c r="G70" s="327"/>
      <c r="H70" s="132"/>
      <c r="I70" s="327"/>
      <c r="J70" s="132"/>
      <c r="K70" s="327"/>
      <c r="L70" s="132"/>
    </row>
    <row r="71" spans="1:12" ht="39.950000000000003" customHeight="1" x14ac:dyDescent="0.25">
      <c r="A71" s="132"/>
      <c r="B71" s="328"/>
      <c r="C71" s="129" t="s">
        <v>59</v>
      </c>
      <c r="D71" s="129" t="s">
        <v>88</v>
      </c>
      <c r="E71" s="129" t="s">
        <v>90</v>
      </c>
      <c r="F71" s="132"/>
      <c r="G71" s="327"/>
      <c r="H71" s="132"/>
      <c r="I71" s="327"/>
      <c r="J71" s="132"/>
      <c r="K71" s="327"/>
      <c r="L71" s="132"/>
    </row>
    <row r="72" spans="1:12" ht="39.950000000000003" customHeight="1" x14ac:dyDescent="0.25">
      <c r="A72" s="132"/>
      <c r="B72" s="135">
        <v>1</v>
      </c>
      <c r="C72" s="136">
        <f ca="1">VLOOKUP($C$70,INDIRECT("'WEEK " &amp;$B72 &amp;"'!D5:J14"),MATCH(ANALYSIS!C$71,INDIRECT("'WEEK " &amp;$B72 &amp;"'!D4:J4"),0),0)</f>
        <v>0</v>
      </c>
      <c r="D72" s="144">
        <f ca="1">VLOOKUP($C$70,INDIRECT("'WEEK " &amp;$B72 &amp;"'!D5:J14"),MATCH(ANALYSIS!D$71,INDIRECT("'WEEK " &amp;$B72 &amp;"'!D4:J4"),0),0)</f>
        <v>0</v>
      </c>
      <c r="E72" s="140">
        <f ca="1">VLOOKUP($C$70,INDIRECT("'WEEK " &amp;$B72 &amp;"'!D5:J14"),MATCH(ANALYSIS!E$71,INDIRECT("'WEEK " &amp;$B72 &amp;"'!D4:J4"),0),0)</f>
        <v>0</v>
      </c>
      <c r="F72" s="132"/>
      <c r="G72" s="327"/>
      <c r="H72" s="132"/>
      <c r="I72" s="327"/>
      <c r="J72" s="132"/>
      <c r="K72" s="327"/>
      <c r="L72" s="132"/>
    </row>
    <row r="73" spans="1:12" ht="39.950000000000003" customHeight="1" x14ac:dyDescent="0.25">
      <c r="A73" s="132"/>
      <c r="B73" s="135">
        <v>2</v>
      </c>
      <c r="C73" s="137">
        <f ca="1">VLOOKUP($C$70,INDIRECT("'WEEK " &amp;$B73 &amp;"'!D5:J14"),MATCH(ANALYSIS!C$71,INDIRECT("'WEEK " &amp;$B73 &amp;"'!D4:J4"),0),0)</f>
        <v>0</v>
      </c>
      <c r="D73" s="145">
        <f ca="1">VLOOKUP($C$70,INDIRECT("'WEEK " &amp;$B73 &amp;"'!D5:J14"),MATCH(ANALYSIS!D$71,INDIRECT("'WEEK " &amp;$B73 &amp;"'!D4:J4"),0),0)</f>
        <v>0</v>
      </c>
      <c r="E73" s="141">
        <f ca="1">VLOOKUP($C$70,INDIRECT("'WEEK " &amp;$B73 &amp;"'!D5:J14"),MATCH(ANALYSIS!E$71,INDIRECT("'WEEK " &amp;$B73 &amp;"'!D4:J4"),0),0)</f>
        <v>0</v>
      </c>
      <c r="F73" s="132"/>
      <c r="G73" s="327"/>
      <c r="H73" s="132"/>
      <c r="I73" s="327"/>
      <c r="J73" s="132"/>
      <c r="K73" s="327"/>
      <c r="L73" s="132"/>
    </row>
    <row r="74" spans="1:12" ht="39.950000000000003" customHeight="1" x14ac:dyDescent="0.25">
      <c r="A74" s="132"/>
      <c r="B74" s="135">
        <v>3</v>
      </c>
      <c r="C74" s="138">
        <f ca="1">VLOOKUP($C$70,INDIRECT("'WEEK " &amp;$B74 &amp;"'!D5:J14"),MATCH(ANALYSIS!C$71,INDIRECT("'WEEK " &amp;$B74 &amp;"'!D4:J4"),0),0)</f>
        <v>0</v>
      </c>
      <c r="D74" s="146">
        <f ca="1">VLOOKUP($C$70,INDIRECT("'WEEK " &amp;$B74 &amp;"'!D5:J14"),MATCH(ANALYSIS!D$71,INDIRECT("'WEEK " &amp;$B74 &amp;"'!D4:J4"),0),0)</f>
        <v>0</v>
      </c>
      <c r="E74" s="142">
        <f ca="1">VLOOKUP($C$70,INDIRECT("'WEEK " &amp;$B74 &amp;"'!D5:J14"),MATCH(ANALYSIS!E$71,INDIRECT("'WEEK " &amp;$B74 &amp;"'!D4:J4"),0),0)</f>
        <v>0</v>
      </c>
      <c r="F74" s="132"/>
      <c r="G74" s="327"/>
      <c r="H74" s="132"/>
      <c r="I74" s="327"/>
      <c r="J74" s="132"/>
      <c r="K74" s="327"/>
      <c r="L74" s="132"/>
    </row>
    <row r="75" spans="1:12" ht="39.950000000000003" customHeight="1" x14ac:dyDescent="0.25">
      <c r="A75" s="132"/>
      <c r="B75" s="135">
        <v>4</v>
      </c>
      <c r="C75" s="137">
        <f ca="1">VLOOKUP($C$70,INDIRECT("'WEEK " &amp;$B75 &amp;"'!D5:J14"),MATCH(ANALYSIS!C$71,INDIRECT("'WEEK " &amp;$B75 &amp;"'!D4:J4"),0),0)</f>
        <v>0</v>
      </c>
      <c r="D75" s="145">
        <f ca="1">VLOOKUP($C$70,INDIRECT("'WEEK " &amp;$B75 &amp;"'!D5:J14"),MATCH(ANALYSIS!D$71,INDIRECT("'WEEK " &amp;$B75 &amp;"'!D4:J4"),0),0)</f>
        <v>0</v>
      </c>
      <c r="E75" s="141">
        <f ca="1">VLOOKUP($C$70,INDIRECT("'WEEK " &amp;$B75 &amp;"'!D5:J14"),MATCH(ANALYSIS!E$71,INDIRECT("'WEEK " &amp;$B75 &amp;"'!D4:J4"),0),0)</f>
        <v>0</v>
      </c>
      <c r="F75" s="132"/>
      <c r="G75" s="327"/>
      <c r="H75" s="132"/>
      <c r="I75" s="327"/>
      <c r="J75" s="132"/>
      <c r="K75" s="327"/>
      <c r="L75" s="132"/>
    </row>
    <row r="76" spans="1:12" ht="39.950000000000003" customHeight="1" x14ac:dyDescent="0.25">
      <c r="A76" s="132"/>
      <c r="B76" s="135">
        <v>5</v>
      </c>
      <c r="C76" s="138">
        <f ca="1">VLOOKUP($C$70,INDIRECT("'WEEK " &amp;$B76 &amp;"'!D5:J14"),MATCH(ANALYSIS!C$71,INDIRECT("'WEEK " &amp;$B76 &amp;"'!D4:J4"),0),0)</f>
        <v>0</v>
      </c>
      <c r="D76" s="146">
        <f ca="1">VLOOKUP($C$70,INDIRECT("'WEEK " &amp;$B76 &amp;"'!D5:J14"),MATCH(ANALYSIS!D$71,INDIRECT("'WEEK " &amp;$B76 &amp;"'!D4:J4"),0),0)</f>
        <v>0</v>
      </c>
      <c r="E76" s="142">
        <f ca="1">VLOOKUP($C$70,INDIRECT("'WEEK " &amp;$B76 &amp;"'!D5:J14"),MATCH(ANALYSIS!E$71,INDIRECT("'WEEK " &amp;$B76 &amp;"'!D4:J4"),0),0)</f>
        <v>0</v>
      </c>
      <c r="F76" s="132"/>
      <c r="G76" s="327"/>
      <c r="H76" s="132"/>
      <c r="I76" s="327"/>
      <c r="J76" s="132"/>
      <c r="K76" s="327"/>
      <c r="L76" s="132"/>
    </row>
    <row r="77" spans="1:12" ht="39.950000000000003" customHeight="1" x14ac:dyDescent="0.25">
      <c r="A77" s="132"/>
      <c r="B77" s="135">
        <v>6</v>
      </c>
      <c r="C77" s="137">
        <f ca="1">VLOOKUP($C$70,INDIRECT("'WEEK " &amp;$B77 &amp;"'!D5:J14"),MATCH(ANALYSIS!C$71,INDIRECT("'WEEK " &amp;$B77 &amp;"'!D4:J4"),0),0)</f>
        <v>0</v>
      </c>
      <c r="D77" s="145">
        <f ca="1">VLOOKUP($C$70,INDIRECT("'WEEK " &amp;$B77 &amp;"'!D5:J14"),MATCH(ANALYSIS!D$71,INDIRECT("'WEEK " &amp;$B77 &amp;"'!D4:J4"),0),0)</f>
        <v>0</v>
      </c>
      <c r="E77" s="141">
        <f ca="1">VLOOKUP($C$70,INDIRECT("'WEEK " &amp;$B77 &amp;"'!D5:J14"),MATCH(ANALYSIS!E$71,INDIRECT("'WEEK " &amp;$B77 &amp;"'!D4:J4"),0),0)</f>
        <v>0</v>
      </c>
      <c r="F77" s="132"/>
      <c r="G77" s="327"/>
      <c r="H77" s="132"/>
      <c r="I77" s="327"/>
      <c r="J77" s="132"/>
      <c r="K77" s="327"/>
      <c r="L77" s="132"/>
    </row>
    <row r="78" spans="1:12" ht="39.950000000000003" customHeight="1" x14ac:dyDescent="0.25">
      <c r="A78" s="132"/>
      <c r="B78" s="135">
        <v>7</v>
      </c>
      <c r="C78" s="139">
        <f ca="1">VLOOKUP($C$70,INDIRECT("'WEEK " &amp;$B78 &amp;"'!D5:J14"),MATCH(ANALYSIS!C$71,INDIRECT("'WEEK " &amp;$B78 &amp;"'!D4:J4"),0),0)</f>
        <v>0</v>
      </c>
      <c r="D78" s="147">
        <f ca="1">VLOOKUP($C$70,INDIRECT("'WEEK " &amp;$B78 &amp;"'!D5:J14"),MATCH(ANALYSIS!D$71,INDIRECT("'WEEK " &amp;$B78 &amp;"'!D4:J4"),0),0)</f>
        <v>0</v>
      </c>
      <c r="E78" s="143">
        <f ca="1">VLOOKUP($C$70,INDIRECT("'WEEK " &amp;$B78 &amp;"'!D5:J14"),MATCH(ANALYSIS!E$71,INDIRECT("'WEEK " &amp;$B78 &amp;"'!D4:J4"),0),0)</f>
        <v>0</v>
      </c>
      <c r="F78" s="132"/>
      <c r="G78" s="327"/>
      <c r="H78" s="132"/>
      <c r="I78" s="327"/>
      <c r="J78" s="132"/>
      <c r="K78" s="327"/>
      <c r="L78" s="132"/>
    </row>
    <row r="79" spans="1:12" x14ac:dyDescent="0.25">
      <c r="A79" s="149"/>
      <c r="B79" s="149"/>
      <c r="C79" s="149"/>
      <c r="D79" s="149"/>
      <c r="E79" s="149"/>
      <c r="F79" s="149"/>
      <c r="G79" s="149"/>
      <c r="H79" s="149"/>
      <c r="I79" s="149"/>
      <c r="J79" s="149"/>
      <c r="K79" s="149"/>
      <c r="L79" s="149"/>
    </row>
    <row r="80" spans="1:12" x14ac:dyDescent="0.25">
      <c r="A80" s="148"/>
      <c r="B80" s="148"/>
      <c r="C80" s="148"/>
      <c r="D80" s="148"/>
      <c r="E80" s="148"/>
      <c r="F80" s="148"/>
      <c r="G80" s="148"/>
      <c r="H80" s="148"/>
      <c r="I80" s="148"/>
      <c r="J80" s="148"/>
      <c r="K80" s="148"/>
      <c r="L80" s="148"/>
    </row>
    <row r="81" spans="1:12" ht="80.099999999999994" customHeight="1" x14ac:dyDescent="0.25">
      <c r="A81" s="132"/>
      <c r="B81" s="328" t="s">
        <v>4</v>
      </c>
      <c r="C81" s="329" t="s">
        <v>83</v>
      </c>
      <c r="D81" s="329"/>
      <c r="E81" s="329"/>
      <c r="F81" s="132"/>
      <c r="G81" s="327"/>
      <c r="H81" s="132"/>
      <c r="I81" s="327"/>
      <c r="J81" s="132"/>
      <c r="K81" s="327"/>
      <c r="L81" s="132"/>
    </row>
    <row r="82" spans="1:12" ht="39.950000000000003" customHeight="1" x14ac:dyDescent="0.25">
      <c r="A82" s="132"/>
      <c r="B82" s="328"/>
      <c r="C82" s="129" t="s">
        <v>59</v>
      </c>
      <c r="D82" s="129" t="s">
        <v>88</v>
      </c>
      <c r="E82" s="129" t="s">
        <v>90</v>
      </c>
      <c r="F82" s="132"/>
      <c r="G82" s="327"/>
      <c r="H82" s="132"/>
      <c r="I82" s="327"/>
      <c r="J82" s="132"/>
      <c r="K82" s="327"/>
      <c r="L82" s="132"/>
    </row>
    <row r="83" spans="1:12" ht="39.950000000000003" customHeight="1" x14ac:dyDescent="0.25">
      <c r="A83" s="132"/>
      <c r="B83" s="135">
        <v>1</v>
      </c>
      <c r="C83" s="136">
        <f ca="1">VLOOKUP($C$81,INDIRECT("'WEEK " &amp;$B83 &amp;"'!D5:J14"),MATCH(ANALYSIS!C$82,INDIRECT("'WEEK " &amp;$B83 &amp;"'!D4:J4"),0),0)</f>
        <v>0</v>
      </c>
      <c r="D83" s="144">
        <f ca="1">VLOOKUP($C$81,INDIRECT("'WEEK " &amp;$B83 &amp;"'!D5:J14"),MATCH(ANALYSIS!D$82,INDIRECT("'WEEK " &amp;$B83 &amp;"'!D4:J4"),0),0)</f>
        <v>0</v>
      </c>
      <c r="E83" s="140">
        <f ca="1">VLOOKUP($C$81,INDIRECT("'WEEK " &amp;$B83 &amp;"'!D5:J14"),MATCH(ANALYSIS!E$82,INDIRECT("'WEEK " &amp;$B83 &amp;"'!D4:J4"),0),0)</f>
        <v>0</v>
      </c>
      <c r="F83" s="132"/>
      <c r="G83" s="327"/>
      <c r="H83" s="132"/>
      <c r="I83" s="327"/>
      <c r="J83" s="132"/>
      <c r="K83" s="327"/>
      <c r="L83" s="132"/>
    </row>
    <row r="84" spans="1:12" ht="39.950000000000003" customHeight="1" x14ac:dyDescent="0.25">
      <c r="A84" s="132"/>
      <c r="B84" s="135">
        <v>2</v>
      </c>
      <c r="C84" s="137">
        <f ca="1">VLOOKUP($C$81,INDIRECT("'WEEK " &amp;$B84 &amp;"'!D5:J14"),MATCH(ANALYSIS!C$82,INDIRECT("'WEEK " &amp;$B84 &amp;"'!D4:J4"),0),0)</f>
        <v>0</v>
      </c>
      <c r="D84" s="145">
        <f ca="1">VLOOKUP($C$81,INDIRECT("'WEEK " &amp;$B84 &amp;"'!D5:J14"),MATCH(ANALYSIS!D$82,INDIRECT("'WEEK " &amp;$B84 &amp;"'!D4:J4"),0),0)</f>
        <v>0</v>
      </c>
      <c r="E84" s="141">
        <f ca="1">VLOOKUP($C$81,INDIRECT("'WEEK " &amp;$B84 &amp;"'!D5:J14"),MATCH(ANALYSIS!E$82,INDIRECT("'WEEK " &amp;$B84 &amp;"'!D4:J4"),0),0)</f>
        <v>0</v>
      </c>
      <c r="F84" s="132"/>
      <c r="G84" s="327"/>
      <c r="H84" s="132"/>
      <c r="I84" s="327"/>
      <c r="J84" s="132"/>
      <c r="K84" s="327"/>
      <c r="L84" s="132"/>
    </row>
    <row r="85" spans="1:12" ht="39.950000000000003" customHeight="1" x14ac:dyDescent="0.25">
      <c r="A85" s="132"/>
      <c r="B85" s="135">
        <v>3</v>
      </c>
      <c r="C85" s="138">
        <f ca="1">VLOOKUP($C$81,INDIRECT("'WEEK " &amp;$B85 &amp;"'!D5:J14"),MATCH(ANALYSIS!C$82,INDIRECT("'WEEK " &amp;$B85 &amp;"'!D4:J4"),0),0)</f>
        <v>0</v>
      </c>
      <c r="D85" s="146">
        <f ca="1">VLOOKUP($C$81,INDIRECT("'WEEK " &amp;$B85 &amp;"'!D5:J14"),MATCH(ANALYSIS!D$82,INDIRECT("'WEEK " &amp;$B85 &amp;"'!D4:J4"),0),0)</f>
        <v>0</v>
      </c>
      <c r="E85" s="142">
        <f ca="1">VLOOKUP($C$81,INDIRECT("'WEEK " &amp;$B85 &amp;"'!D5:J14"),MATCH(ANALYSIS!E$82,INDIRECT("'WEEK " &amp;$B85 &amp;"'!D4:J4"),0),0)</f>
        <v>0</v>
      </c>
      <c r="F85" s="132"/>
      <c r="G85" s="327"/>
      <c r="H85" s="132"/>
      <c r="I85" s="327"/>
      <c r="J85" s="132"/>
      <c r="K85" s="327"/>
      <c r="L85" s="132"/>
    </row>
    <row r="86" spans="1:12" ht="39.950000000000003" customHeight="1" x14ac:dyDescent="0.25">
      <c r="A86" s="132"/>
      <c r="B86" s="135">
        <v>4</v>
      </c>
      <c r="C86" s="137">
        <f ca="1">VLOOKUP($C$81,INDIRECT("'WEEK " &amp;$B86 &amp;"'!D5:J14"),MATCH(ANALYSIS!C$82,INDIRECT("'WEEK " &amp;$B86 &amp;"'!D4:J4"),0),0)</f>
        <v>0</v>
      </c>
      <c r="D86" s="145">
        <f ca="1">VLOOKUP($C$81,INDIRECT("'WEEK " &amp;$B86 &amp;"'!D5:J14"),MATCH(ANALYSIS!D$82,INDIRECT("'WEEK " &amp;$B86 &amp;"'!D4:J4"),0),0)</f>
        <v>0</v>
      </c>
      <c r="E86" s="141">
        <f ca="1">VLOOKUP($C$81,INDIRECT("'WEEK " &amp;$B86 &amp;"'!D5:J14"),MATCH(ANALYSIS!E$82,INDIRECT("'WEEK " &amp;$B86 &amp;"'!D4:J4"),0),0)</f>
        <v>0</v>
      </c>
      <c r="F86" s="132"/>
      <c r="G86" s="327"/>
      <c r="H86" s="132"/>
      <c r="I86" s="327"/>
      <c r="J86" s="132"/>
      <c r="K86" s="327"/>
      <c r="L86" s="132"/>
    </row>
    <row r="87" spans="1:12" ht="39.950000000000003" customHeight="1" x14ac:dyDescent="0.25">
      <c r="A87" s="132"/>
      <c r="B87" s="135">
        <v>5</v>
      </c>
      <c r="C87" s="138">
        <f ca="1">VLOOKUP($C$81,INDIRECT("'WEEK " &amp;$B87 &amp;"'!D5:J14"),MATCH(ANALYSIS!C$82,INDIRECT("'WEEK " &amp;$B87 &amp;"'!D4:J4"),0),0)</f>
        <v>0</v>
      </c>
      <c r="D87" s="146">
        <f ca="1">VLOOKUP($C$81,INDIRECT("'WEEK " &amp;$B87 &amp;"'!D5:J14"),MATCH(ANALYSIS!D$82,INDIRECT("'WEEK " &amp;$B87 &amp;"'!D4:J4"),0),0)</f>
        <v>0</v>
      </c>
      <c r="E87" s="142">
        <f ca="1">VLOOKUP($C$81,INDIRECT("'WEEK " &amp;$B87 &amp;"'!D5:J14"),MATCH(ANALYSIS!E$82,INDIRECT("'WEEK " &amp;$B87 &amp;"'!D4:J4"),0),0)</f>
        <v>0</v>
      </c>
      <c r="F87" s="132"/>
      <c r="G87" s="327"/>
      <c r="H87" s="132"/>
      <c r="I87" s="327"/>
      <c r="J87" s="132"/>
      <c r="K87" s="327"/>
      <c r="L87" s="132"/>
    </row>
    <row r="88" spans="1:12" ht="39.950000000000003" customHeight="1" x14ac:dyDescent="0.25">
      <c r="A88" s="132"/>
      <c r="B88" s="135">
        <v>6</v>
      </c>
      <c r="C88" s="137">
        <f ca="1">VLOOKUP($C$81,INDIRECT("'WEEK " &amp;$B88 &amp;"'!D5:J14"),MATCH(ANALYSIS!C$82,INDIRECT("'WEEK " &amp;$B88 &amp;"'!D4:J4"),0),0)</f>
        <v>0</v>
      </c>
      <c r="D88" s="145">
        <f ca="1">VLOOKUP($C$81,INDIRECT("'WEEK " &amp;$B88 &amp;"'!D5:J14"),MATCH(ANALYSIS!D$82,INDIRECT("'WEEK " &amp;$B88 &amp;"'!D4:J4"),0),0)</f>
        <v>0</v>
      </c>
      <c r="E88" s="141">
        <f ca="1">VLOOKUP($C$81,INDIRECT("'WEEK " &amp;$B88 &amp;"'!D5:J14"),MATCH(ANALYSIS!E$82,INDIRECT("'WEEK " &amp;$B88 &amp;"'!D4:J4"),0),0)</f>
        <v>0</v>
      </c>
      <c r="F88" s="132"/>
      <c r="G88" s="327"/>
      <c r="H88" s="132"/>
      <c r="I88" s="327"/>
      <c r="J88" s="132"/>
      <c r="K88" s="327"/>
      <c r="L88" s="132"/>
    </row>
    <row r="89" spans="1:12" ht="39.950000000000003" customHeight="1" x14ac:dyDescent="0.25">
      <c r="A89" s="132"/>
      <c r="B89" s="135">
        <v>7</v>
      </c>
      <c r="C89" s="139">
        <f ca="1">VLOOKUP($C$81,INDIRECT("'WEEK " &amp;$B89 &amp;"'!D5:J14"),MATCH(ANALYSIS!C$82,INDIRECT("'WEEK " &amp;$B89 &amp;"'!D4:J4"),0),0)</f>
        <v>0</v>
      </c>
      <c r="D89" s="147">
        <f ca="1">VLOOKUP($C$81,INDIRECT("'WEEK " &amp;$B89 &amp;"'!D5:J14"),MATCH(ANALYSIS!D$82,INDIRECT("'WEEK " &amp;$B89 &amp;"'!D4:J4"),0),0)</f>
        <v>0</v>
      </c>
      <c r="E89" s="143">
        <f ca="1">VLOOKUP($C$81,INDIRECT("'WEEK " &amp;$B89 &amp;"'!D5:J14"),MATCH(ANALYSIS!E$82,INDIRECT("'WEEK " &amp;$B89 &amp;"'!D4:J4"),0),0)</f>
        <v>0</v>
      </c>
      <c r="F89" s="132"/>
      <c r="G89" s="327"/>
      <c r="H89" s="132"/>
      <c r="I89" s="327"/>
      <c r="J89" s="132"/>
      <c r="K89" s="327"/>
      <c r="L89" s="132"/>
    </row>
    <row r="90" spans="1:12" x14ac:dyDescent="0.25">
      <c r="A90" s="149"/>
      <c r="B90" s="149"/>
      <c r="C90" s="149"/>
      <c r="D90" s="149"/>
      <c r="E90" s="149"/>
      <c r="F90" s="149"/>
      <c r="G90" s="149"/>
      <c r="H90" s="149"/>
      <c r="I90" s="149"/>
      <c r="J90" s="149"/>
      <c r="K90" s="149"/>
      <c r="L90" s="149"/>
    </row>
    <row r="91" spans="1:12" x14ac:dyDescent="0.25">
      <c r="A91" s="148"/>
      <c r="B91" s="148"/>
      <c r="C91" s="148"/>
      <c r="D91" s="148"/>
      <c r="E91" s="148"/>
      <c r="F91" s="148"/>
      <c r="G91" s="148"/>
      <c r="H91" s="148"/>
      <c r="I91" s="148"/>
      <c r="J91" s="148"/>
      <c r="K91" s="148"/>
      <c r="L91" s="148"/>
    </row>
    <row r="92" spans="1:12" ht="80.099999999999994" customHeight="1" x14ac:dyDescent="0.25">
      <c r="A92" s="132"/>
      <c r="B92" s="328" t="s">
        <v>4</v>
      </c>
      <c r="C92" s="329" t="s">
        <v>84</v>
      </c>
      <c r="D92" s="329"/>
      <c r="E92" s="329"/>
      <c r="F92" s="132"/>
      <c r="G92" s="327"/>
      <c r="H92" s="132"/>
      <c r="I92" s="327"/>
      <c r="J92" s="132"/>
      <c r="K92" s="327"/>
      <c r="L92" s="132"/>
    </row>
    <row r="93" spans="1:12" ht="39.950000000000003" customHeight="1" x14ac:dyDescent="0.25">
      <c r="A93" s="132"/>
      <c r="B93" s="328"/>
      <c r="C93" s="129" t="s">
        <v>59</v>
      </c>
      <c r="D93" s="129" t="s">
        <v>88</v>
      </c>
      <c r="E93" s="129" t="s">
        <v>90</v>
      </c>
      <c r="F93" s="132"/>
      <c r="G93" s="327"/>
      <c r="H93" s="132"/>
      <c r="I93" s="327"/>
      <c r="J93" s="132"/>
      <c r="K93" s="327"/>
      <c r="L93" s="132"/>
    </row>
    <row r="94" spans="1:12" ht="39.950000000000003" customHeight="1" x14ac:dyDescent="0.25">
      <c r="A94" s="132"/>
      <c r="B94" s="135">
        <v>1</v>
      </c>
      <c r="C94" s="136">
        <f ca="1">VLOOKUP($C$92,INDIRECT("'WEEK " &amp;$B94 &amp;"'!D5:J14"),MATCH(ANALYSIS!C$93,INDIRECT("'WEEK " &amp;$B94 &amp;"'!D4:J4"),0),0)</f>
        <v>0</v>
      </c>
      <c r="D94" s="144">
        <f ca="1">VLOOKUP($C$92,INDIRECT("'WEEK " &amp;$B94 &amp;"'!D5:J14"),MATCH(ANALYSIS!D$93,INDIRECT("'WEEK " &amp;$B94 &amp;"'!D4:J4"),0),0)</f>
        <v>0</v>
      </c>
      <c r="E94" s="140">
        <f ca="1">VLOOKUP($C$92,INDIRECT("'WEEK " &amp;$B94 &amp;"'!D5:J14"),MATCH(ANALYSIS!E$93,INDIRECT("'WEEK " &amp;$B94 &amp;"'!D4:J4"),0),0)</f>
        <v>0</v>
      </c>
      <c r="F94" s="132"/>
      <c r="G94" s="327"/>
      <c r="H94" s="132"/>
      <c r="I94" s="327"/>
      <c r="J94" s="132"/>
      <c r="K94" s="327"/>
      <c r="L94" s="132"/>
    </row>
    <row r="95" spans="1:12" ht="39.950000000000003" customHeight="1" x14ac:dyDescent="0.25">
      <c r="A95" s="132"/>
      <c r="B95" s="135">
        <v>2</v>
      </c>
      <c r="C95" s="137">
        <f ca="1">VLOOKUP($C$92,INDIRECT("'WEEK " &amp;$B95 &amp;"'!D5:J14"),MATCH(ANALYSIS!C$93,INDIRECT("'WEEK " &amp;$B95 &amp;"'!D4:J4"),0),0)</f>
        <v>0</v>
      </c>
      <c r="D95" s="145">
        <f ca="1">VLOOKUP($C$92,INDIRECT("'WEEK " &amp;$B95 &amp;"'!D5:J14"),MATCH(ANALYSIS!D$93,INDIRECT("'WEEK " &amp;$B95 &amp;"'!D4:J4"),0),0)</f>
        <v>0</v>
      </c>
      <c r="E95" s="141">
        <f ca="1">VLOOKUP($C$92,INDIRECT("'WEEK " &amp;$B95 &amp;"'!D5:J14"),MATCH(ANALYSIS!E$93,INDIRECT("'WEEK " &amp;$B95 &amp;"'!D4:J4"),0),0)</f>
        <v>0</v>
      </c>
      <c r="F95" s="132"/>
      <c r="G95" s="327"/>
      <c r="H95" s="132"/>
      <c r="I95" s="327"/>
      <c r="J95" s="132"/>
      <c r="K95" s="327"/>
      <c r="L95" s="132"/>
    </row>
    <row r="96" spans="1:12" ht="39.950000000000003" customHeight="1" x14ac:dyDescent="0.25">
      <c r="A96" s="132"/>
      <c r="B96" s="135">
        <v>3</v>
      </c>
      <c r="C96" s="138">
        <f ca="1">VLOOKUP($C$92,INDIRECT("'WEEK " &amp;$B96 &amp;"'!D5:J14"),MATCH(ANALYSIS!C$93,INDIRECT("'WEEK " &amp;$B96 &amp;"'!D4:J4"),0),0)</f>
        <v>0</v>
      </c>
      <c r="D96" s="146">
        <f ca="1">VLOOKUP($C$92,INDIRECT("'WEEK " &amp;$B96 &amp;"'!D5:J14"),MATCH(ANALYSIS!D$93,INDIRECT("'WEEK " &amp;$B96 &amp;"'!D4:J4"),0),0)</f>
        <v>0</v>
      </c>
      <c r="E96" s="142">
        <f ca="1">VLOOKUP($C$92,INDIRECT("'WEEK " &amp;$B96 &amp;"'!D5:J14"),MATCH(ANALYSIS!E$93,INDIRECT("'WEEK " &amp;$B96 &amp;"'!D4:J4"),0),0)</f>
        <v>0</v>
      </c>
      <c r="F96" s="132"/>
      <c r="G96" s="327"/>
      <c r="H96" s="132"/>
      <c r="I96" s="327"/>
      <c r="J96" s="132"/>
      <c r="K96" s="327"/>
      <c r="L96" s="132"/>
    </row>
    <row r="97" spans="1:12" ht="39.950000000000003" customHeight="1" x14ac:dyDescent="0.25">
      <c r="A97" s="132"/>
      <c r="B97" s="135">
        <v>4</v>
      </c>
      <c r="C97" s="137">
        <f ca="1">VLOOKUP($C$92,INDIRECT("'WEEK " &amp;$B97 &amp;"'!D5:J14"),MATCH(ANALYSIS!C$93,INDIRECT("'WEEK " &amp;$B97 &amp;"'!D4:J4"),0),0)</f>
        <v>0</v>
      </c>
      <c r="D97" s="145">
        <f ca="1">VLOOKUP($C$92,INDIRECT("'WEEK " &amp;$B97 &amp;"'!D5:J14"),MATCH(ANALYSIS!D$93,INDIRECT("'WEEK " &amp;$B97 &amp;"'!D4:J4"),0),0)</f>
        <v>0</v>
      </c>
      <c r="E97" s="141">
        <f ca="1">VLOOKUP($C$92,INDIRECT("'WEEK " &amp;$B97 &amp;"'!D5:J14"),MATCH(ANALYSIS!E$93,INDIRECT("'WEEK " &amp;$B97 &amp;"'!D4:J4"),0),0)</f>
        <v>0</v>
      </c>
      <c r="F97" s="132"/>
      <c r="G97" s="327"/>
      <c r="H97" s="132"/>
      <c r="I97" s="327"/>
      <c r="J97" s="132"/>
      <c r="K97" s="327"/>
      <c r="L97" s="132"/>
    </row>
    <row r="98" spans="1:12" ht="39.950000000000003" customHeight="1" x14ac:dyDescent="0.25">
      <c r="A98" s="132"/>
      <c r="B98" s="135">
        <v>5</v>
      </c>
      <c r="C98" s="138">
        <f ca="1">VLOOKUP($C$92,INDIRECT("'WEEK " &amp;$B98 &amp;"'!D5:J14"),MATCH(ANALYSIS!C$93,INDIRECT("'WEEK " &amp;$B98 &amp;"'!D4:J4"),0),0)</f>
        <v>0</v>
      </c>
      <c r="D98" s="146">
        <f ca="1">VLOOKUP($C$92,INDIRECT("'WEEK " &amp;$B98 &amp;"'!D5:J14"),MATCH(ANALYSIS!D$93,INDIRECT("'WEEK " &amp;$B98 &amp;"'!D4:J4"),0),0)</f>
        <v>0</v>
      </c>
      <c r="E98" s="142">
        <f ca="1">VLOOKUP($C$92,INDIRECT("'WEEK " &amp;$B98 &amp;"'!D5:J14"),MATCH(ANALYSIS!E$93,INDIRECT("'WEEK " &amp;$B98 &amp;"'!D4:J4"),0),0)</f>
        <v>0</v>
      </c>
      <c r="F98" s="132"/>
      <c r="G98" s="327"/>
      <c r="H98" s="132"/>
      <c r="I98" s="327"/>
      <c r="J98" s="132"/>
      <c r="K98" s="327"/>
      <c r="L98" s="132"/>
    </row>
    <row r="99" spans="1:12" ht="39.950000000000003" customHeight="1" x14ac:dyDescent="0.25">
      <c r="A99" s="132"/>
      <c r="B99" s="135">
        <v>6</v>
      </c>
      <c r="C99" s="137">
        <f ca="1">VLOOKUP($C$92,INDIRECT("'WEEK " &amp;$B99 &amp;"'!D5:J14"),MATCH(ANALYSIS!C$93,INDIRECT("'WEEK " &amp;$B99 &amp;"'!D4:J4"),0),0)</f>
        <v>0</v>
      </c>
      <c r="D99" s="145">
        <f ca="1">VLOOKUP($C$92,INDIRECT("'WEEK " &amp;$B99 &amp;"'!D5:J14"),MATCH(ANALYSIS!D$93,INDIRECT("'WEEK " &amp;$B99 &amp;"'!D4:J4"),0),0)</f>
        <v>0</v>
      </c>
      <c r="E99" s="141">
        <f ca="1">VLOOKUP($C$92,INDIRECT("'WEEK " &amp;$B99 &amp;"'!D5:J14"),MATCH(ANALYSIS!E$93,INDIRECT("'WEEK " &amp;$B99 &amp;"'!D4:J4"),0),0)</f>
        <v>0</v>
      </c>
      <c r="F99" s="132"/>
      <c r="G99" s="327"/>
      <c r="H99" s="132"/>
      <c r="I99" s="327"/>
      <c r="J99" s="132"/>
      <c r="K99" s="327"/>
      <c r="L99" s="132"/>
    </row>
    <row r="100" spans="1:12" ht="39.950000000000003" customHeight="1" x14ac:dyDescent="0.25">
      <c r="A100" s="132"/>
      <c r="B100" s="135">
        <v>7</v>
      </c>
      <c r="C100" s="139">
        <f ca="1">VLOOKUP($C$92,INDIRECT("'WEEK " &amp;$B100 &amp;"'!D5:J14"),MATCH(ANALYSIS!C$93,INDIRECT("'WEEK " &amp;$B100 &amp;"'!D4:J4"),0),0)</f>
        <v>0</v>
      </c>
      <c r="D100" s="147">
        <f ca="1">VLOOKUP($C$92,INDIRECT("'WEEK " &amp;$B100 &amp;"'!D5:J14"),MATCH(ANALYSIS!D$93,INDIRECT("'WEEK " &amp;$B100 &amp;"'!D4:J4"),0),0)</f>
        <v>0</v>
      </c>
      <c r="E100" s="143">
        <f ca="1">VLOOKUP($C$92,INDIRECT("'WEEK " &amp;$B100 &amp;"'!D5:J14"),MATCH(ANALYSIS!E$93,INDIRECT("'WEEK " &amp;$B100 &amp;"'!D4:J4"),0),0)</f>
        <v>0</v>
      </c>
      <c r="F100" s="132"/>
      <c r="G100" s="327"/>
      <c r="H100" s="132"/>
      <c r="I100" s="327"/>
      <c r="J100" s="132"/>
      <c r="K100" s="327"/>
      <c r="L100" s="132"/>
    </row>
    <row r="101" spans="1:12" x14ac:dyDescent="0.25">
      <c r="A101" s="149"/>
      <c r="B101" s="149"/>
      <c r="C101" s="149"/>
      <c r="D101" s="149"/>
      <c r="E101" s="149"/>
      <c r="F101" s="149"/>
      <c r="G101" s="149"/>
      <c r="H101" s="149"/>
      <c r="I101" s="149"/>
      <c r="J101" s="149"/>
      <c r="K101" s="149"/>
      <c r="L101" s="149"/>
    </row>
  </sheetData>
  <sheetProtection selectLockedCells="1" selectUnlockedCells="1"/>
  <mergeCells count="47">
    <mergeCell ref="G1:L2"/>
    <mergeCell ref="B26:B27"/>
    <mergeCell ref="C26:E26"/>
    <mergeCell ref="B1:F2"/>
    <mergeCell ref="G4:G12"/>
    <mergeCell ref="I4:I12"/>
    <mergeCell ref="K4:K12"/>
    <mergeCell ref="G26:G34"/>
    <mergeCell ref="B4:B5"/>
    <mergeCell ref="C4:E4"/>
    <mergeCell ref="I15:I23"/>
    <mergeCell ref="K15:K23"/>
    <mergeCell ref="I26:I34"/>
    <mergeCell ref="K26:K34"/>
    <mergeCell ref="C37:E37"/>
    <mergeCell ref="C48:E48"/>
    <mergeCell ref="B37:B38"/>
    <mergeCell ref="B48:B49"/>
    <mergeCell ref="G15:G23"/>
    <mergeCell ref="B15:B16"/>
    <mergeCell ref="C15:E15"/>
    <mergeCell ref="G37:G45"/>
    <mergeCell ref="I37:I45"/>
    <mergeCell ref="K37:K45"/>
    <mergeCell ref="G48:G56"/>
    <mergeCell ref="I48:I56"/>
    <mergeCell ref="K48:K56"/>
    <mergeCell ref="B59:B60"/>
    <mergeCell ref="C59:E59"/>
    <mergeCell ref="G59:G67"/>
    <mergeCell ref="I59:I67"/>
    <mergeCell ref="K59:K67"/>
    <mergeCell ref="G92:G100"/>
    <mergeCell ref="I92:I100"/>
    <mergeCell ref="K92:K100"/>
    <mergeCell ref="B70:B71"/>
    <mergeCell ref="G70:G78"/>
    <mergeCell ref="I70:I78"/>
    <mergeCell ref="K70:K78"/>
    <mergeCell ref="B81:B82"/>
    <mergeCell ref="C81:E81"/>
    <mergeCell ref="G81:G89"/>
    <mergeCell ref="I81:I89"/>
    <mergeCell ref="K81:K89"/>
    <mergeCell ref="B92:B93"/>
    <mergeCell ref="C70:E70"/>
    <mergeCell ref="C92:E92"/>
  </mergeCells>
  <dataValidations count="1">
    <dataValidation type="list" allowBlank="1" showInputMessage="1" showErrorMessage="1" sqref="C4 C15 C26 C37 C48 C59 C70 C81 C92">
      <formula1>listExerciseType</formula1>
    </dataValidation>
  </dataValidations>
  <printOptions horizontalCentered="1"/>
  <pageMargins left="0.25" right="0.25" top="0.25" bottom="0.25" header="0" footer="0"/>
  <pageSetup scale="37" orientation="landscape" horizontalDpi="0" verticalDpi="0"/>
  <rowBreaks count="2" manualBreakCount="2">
    <brk id="35" max="16383" man="1"/>
    <brk id="68" max="16383" man="1"/>
  </row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800F20"/>
  </sheetPr>
  <dimension ref="B2:R55"/>
  <sheetViews>
    <sheetView showGridLines="0" showRowColHeaders="0" topLeftCell="C1" workbookViewId="0">
      <selection activeCell="N53" sqref="N53"/>
    </sheetView>
  </sheetViews>
  <sheetFormatPr defaultColWidth="11" defaultRowHeight="15.75" x14ac:dyDescent="0.25"/>
  <cols>
    <col min="3" max="3" width="5.875" customWidth="1"/>
    <col min="4" max="4" width="30.875" customWidth="1"/>
    <col min="5" max="6" width="20.875" customWidth="1"/>
    <col min="7" max="7" width="5.875" customWidth="1"/>
    <col min="8" max="8" width="30.875" customWidth="1"/>
    <col min="9" max="10" width="20.875" customWidth="1"/>
    <col min="11" max="11" width="5.875" customWidth="1"/>
    <col min="12" max="12" width="30.875" customWidth="1"/>
    <col min="13" max="14" width="20.875" customWidth="1"/>
    <col min="15" max="15" width="5.875" customWidth="1"/>
    <col min="16" max="16" width="30.875" customWidth="1"/>
    <col min="17" max="18" width="20.875" customWidth="1"/>
  </cols>
  <sheetData>
    <row r="2" spans="2:18" ht="60" customHeight="1" x14ac:dyDescent="0.25">
      <c r="B2" s="335" t="s">
        <v>199</v>
      </c>
      <c r="D2" s="334" t="s">
        <v>200</v>
      </c>
      <c r="E2" s="334"/>
      <c r="F2" s="334"/>
      <c r="H2" s="334" t="s">
        <v>201</v>
      </c>
      <c r="I2" s="334"/>
      <c r="J2" s="334"/>
      <c r="L2" s="334" t="s">
        <v>202</v>
      </c>
      <c r="M2" s="334"/>
      <c r="N2" s="334"/>
      <c r="P2" s="334" t="s">
        <v>171</v>
      </c>
      <c r="Q2" s="334"/>
      <c r="R2" s="334"/>
    </row>
    <row r="3" spans="2:18" ht="15" customHeight="1" thickBot="1" x14ac:dyDescent="0.3">
      <c r="B3" s="335"/>
      <c r="D3" s="227"/>
      <c r="E3" s="227"/>
      <c r="F3" s="227"/>
      <c r="H3" s="227"/>
      <c r="I3" s="227"/>
      <c r="J3" s="227"/>
      <c r="L3" s="227"/>
      <c r="M3" s="227"/>
      <c r="N3" s="227"/>
      <c r="P3" s="227"/>
      <c r="Q3" s="227"/>
      <c r="R3" s="227"/>
    </row>
    <row r="4" spans="2:18" ht="80.099999999999994" customHeight="1" x14ac:dyDescent="0.25">
      <c r="B4" s="335"/>
      <c r="D4" s="257" t="s">
        <v>204</v>
      </c>
      <c r="E4" s="241" t="str">
        <f>PROGRAM!K5</f>
        <v>Squat with belt</v>
      </c>
      <c r="F4" s="242" t="str">
        <f>PROGRAM!M5</f>
        <v>• 6 Reps @ 6 RPE (68%)
• 6 Reps @ 7 RPE (73%)
• 6 Reps @ 8 RPE (78%) x 2 Sets</v>
      </c>
      <c r="H4" s="257" t="s">
        <v>204</v>
      </c>
      <c r="I4" s="241" t="str">
        <f>PROGRAM!B5</f>
        <v>Bench with 1-Sec Pause</v>
      </c>
      <c r="J4" s="242" t="str">
        <f>PROGRAM!D5</f>
        <v>• 6 Reps @ 6 RPE (68%)
• 6 Reps @ 7 RPE (73%)
• 6 Reps @ 8 RPE (78%) x 2 Sets</v>
      </c>
      <c r="K4" s="229"/>
      <c r="L4" s="260" t="s">
        <v>204</v>
      </c>
      <c r="M4" s="252" t="str">
        <f>PROGRAM!E5</f>
        <v>Deadlift with belt</v>
      </c>
      <c r="N4" s="261"/>
      <c r="O4" s="229"/>
      <c r="P4" s="251" t="str">
        <f>PROGRAM!AC4</f>
        <v>Conditioning</v>
      </c>
      <c r="Q4" s="336" t="str">
        <f>PROGRAM!AC5</f>
        <v>25 min steady state @ RPE 6 2x/wk</v>
      </c>
      <c r="R4" s="337"/>
    </row>
    <row r="5" spans="2:18" ht="80.099999999999994" customHeight="1" x14ac:dyDescent="0.25">
      <c r="B5" s="335"/>
      <c r="D5" s="259" t="s">
        <v>205</v>
      </c>
      <c r="E5" s="244" t="str">
        <f>PROGRAM!H5</f>
        <v>Press with belt</v>
      </c>
      <c r="F5" s="245" t="str">
        <f>PROGRAM!J5</f>
        <v>• 6 Reps @ 6 RPE (68%)
• 6 Reps @ 7 RPE (73%)
• 6 Reps @ 8 RPE (78%) x 2 Sets</v>
      </c>
      <c r="H5" s="259" t="s">
        <v>205</v>
      </c>
      <c r="I5" s="244" t="str">
        <f>PROGRAM!T5</f>
        <v>Romanian deadlifts</v>
      </c>
      <c r="J5" s="245" t="str">
        <f>PROGRAM!V5</f>
        <v>• 8 Reps @ 6 RPE (68%)
• 8 Reps @ 7 RPE (73%)
• 8 Reps @ 8 RPE (78%) x 3 Sets</v>
      </c>
      <c r="K5" s="229"/>
      <c r="L5" s="262" t="s">
        <v>205</v>
      </c>
      <c r="M5" s="254" t="str">
        <f>PROGRAM!N5</f>
        <v>Close Grip Incline Bench</v>
      </c>
      <c r="N5" s="263" t="str">
        <f>PROGRAM!V5</f>
        <v>• 8 Reps @ 6 RPE (68%)
• 8 Reps @ 7 RPE (73%)
• 8 Reps @ 8 RPE (78%) x 3 Sets</v>
      </c>
      <c r="O5" s="229"/>
      <c r="P5" s="253" t="str">
        <f>PROGRAM!AD4</f>
        <v>Upper back work</v>
      </c>
      <c r="Q5" s="338" t="str">
        <f>PROGRAM!AD5</f>
        <v>7 minutes upper back work AMRAP</v>
      </c>
      <c r="R5" s="339"/>
    </row>
    <row r="6" spans="2:18" ht="80.099999999999994" customHeight="1" x14ac:dyDescent="0.25">
      <c r="B6" s="335"/>
      <c r="D6" s="258" t="s">
        <v>206</v>
      </c>
      <c r="E6" s="249" t="str">
        <f>PROGRAM!Z5</f>
        <v>Pendlay Row</v>
      </c>
      <c r="F6" s="250" t="str">
        <f>PROGRAM!AB5</f>
        <v>• 14-16 Reps @ 8 RPE 
• 3-5 Reps</v>
      </c>
      <c r="H6" s="259" t="s">
        <v>206</v>
      </c>
      <c r="I6" s="254" t="str">
        <f>PROGRAM!Q5</f>
        <v>DB Flat Bench Press or Bench Press, Touch &amp; Go</v>
      </c>
      <c r="J6" s="256" t="str">
        <f>PROGRAM!P5</f>
        <v>• 8 Reps @ 6 RPE (68%)
• 8 Reps @ 7 RPE (73%)
• 8 Reps @ 8 RPE (78%) x 3 Sets</v>
      </c>
      <c r="K6" s="229"/>
      <c r="L6" s="262" t="s">
        <v>206</v>
      </c>
      <c r="M6" s="254" t="str">
        <f>PROGRAM!W5</f>
        <v xml:space="preserve">Leg Press or Belt Squat or SSB Squat or HBBS </v>
      </c>
      <c r="N6" s="245" t="str">
        <f>PROGRAM!Y5</f>
        <v>• 14-16 Reps @ 8 RPE 
• 3-5 Reps</v>
      </c>
      <c r="O6" s="229"/>
      <c r="P6" s="253" t="str">
        <f>PROGRAM!AE4</f>
        <v>Ab work</v>
      </c>
      <c r="Q6" s="338" t="str">
        <f>PROGRAM!AE5</f>
        <v>7 min ab work AMRAP</v>
      </c>
      <c r="R6" s="339"/>
    </row>
    <row r="7" spans="2:18" ht="60" customHeight="1" thickBot="1" x14ac:dyDescent="0.3">
      <c r="B7" s="335"/>
      <c r="D7" s="230" t="s">
        <v>174</v>
      </c>
      <c r="E7" s="231"/>
      <c r="F7" s="232"/>
      <c r="H7" s="230" t="s">
        <v>174</v>
      </c>
      <c r="I7" s="231"/>
      <c r="J7" s="232"/>
      <c r="L7" s="230" t="s">
        <v>174</v>
      </c>
      <c r="M7" s="231"/>
      <c r="N7" s="232"/>
      <c r="P7" s="228" t="str">
        <f>PROGRAM!AF4</f>
        <v>Arm Work</v>
      </c>
      <c r="Q7" s="340" t="str">
        <f>PROGRAM!AF5</f>
        <v>3 sets of 12-15 reps @ RPE 8, triceps press downs 1x/wk
3 sets of 12-15 reps @ RPE 8, biceps curls</v>
      </c>
      <c r="R7" s="341"/>
    </row>
    <row r="10" spans="2:18" ht="61.5" x14ac:dyDescent="0.25">
      <c r="B10" s="335" t="s">
        <v>203</v>
      </c>
      <c r="D10" s="334" t="s">
        <v>200</v>
      </c>
      <c r="E10" s="334"/>
      <c r="F10" s="334"/>
      <c r="H10" s="334" t="s">
        <v>201</v>
      </c>
      <c r="I10" s="334"/>
      <c r="J10" s="334"/>
      <c r="L10" s="334" t="s">
        <v>202</v>
      </c>
      <c r="M10" s="334"/>
      <c r="N10" s="334"/>
      <c r="P10" s="334" t="s">
        <v>171</v>
      </c>
      <c r="Q10" s="334"/>
      <c r="R10" s="334"/>
    </row>
    <row r="11" spans="2:18" ht="16.5" thickBot="1" x14ac:dyDescent="0.3">
      <c r="B11" s="335"/>
      <c r="D11" s="227"/>
      <c r="E11" s="227"/>
      <c r="F11" s="227"/>
      <c r="H11" s="227"/>
      <c r="I11" s="227"/>
      <c r="J11" s="227"/>
      <c r="L11" s="227"/>
      <c r="M11" s="227"/>
      <c r="N11" s="227"/>
      <c r="P11" s="227"/>
      <c r="Q11" s="227"/>
      <c r="R11" s="227"/>
    </row>
    <row r="12" spans="2:18" ht="80.099999999999994" customHeight="1" x14ac:dyDescent="0.25">
      <c r="B12" s="335"/>
      <c r="D12" s="240" t="s">
        <v>204</v>
      </c>
      <c r="E12" s="241" t="str">
        <f>PROGRAM!K6</f>
        <v>Squat with belt</v>
      </c>
      <c r="F12" s="242" t="str">
        <f>PROGRAM!M6</f>
        <v>• 6 Reps @ 6 RPE (68%)
• 6 Reps @ 7 RPE (73%)
• 6 Reps @ 8 RPE (75-79%) x 3 Sets</v>
      </c>
      <c r="G12" s="233"/>
      <c r="H12" s="240" t="s">
        <v>204</v>
      </c>
      <c r="I12" s="241" t="str">
        <f>PROGRAM!B6</f>
        <v>Bench with 1-Sec Pause</v>
      </c>
      <c r="J12" s="242" t="str">
        <f>PROGRAM!D6</f>
        <v>• 6 Reps @ 6 RPE (68%)
• 6 Reps @ 7 RPE (73%)
• 6 Reps @ 8 RPE (78%) x 3 Sets</v>
      </c>
      <c r="K12" s="234"/>
      <c r="L12" s="251" t="s">
        <v>204</v>
      </c>
      <c r="M12" s="252" t="str">
        <f>PROGRAM!E6</f>
        <v>Deadlift with belt</v>
      </c>
      <c r="N12" s="242" t="str">
        <f>'WEEK 2'!E70</f>
        <v>• 6 Reps @ 6 RPE (68%)
• 6 Reps @ 7 RPE (73%)
• 6 Reps @ 8 RPE (78%) x 3 Sets</v>
      </c>
      <c r="O12" s="234"/>
      <c r="P12" s="251" t="s">
        <v>175</v>
      </c>
      <c r="Q12" s="336" t="str">
        <f>PROGRAM!AC6</f>
        <v>30 min steady state @ RPE 6 2x/wk</v>
      </c>
      <c r="R12" s="337"/>
    </row>
    <row r="13" spans="2:18" ht="80.099999999999994" customHeight="1" x14ac:dyDescent="0.25">
      <c r="B13" s="335"/>
      <c r="D13" s="243" t="s">
        <v>205</v>
      </c>
      <c r="E13" s="244" t="str">
        <f>PROGRAM!H6</f>
        <v>Press with belt</v>
      </c>
      <c r="F13" s="245" t="str">
        <f>PROGRAM!J6</f>
        <v>• 6 Reps @ 6 RPE (68%)
• 6 Reps @ 7 RPE (73%)
• 6 Reps @ 8 RPE (78%) x 3 Sets</v>
      </c>
      <c r="G13" s="233"/>
      <c r="H13" s="243" t="s">
        <v>205</v>
      </c>
      <c r="I13" s="244" t="str">
        <f>PROGRAM!T6</f>
        <v>Romanian deadlifts</v>
      </c>
      <c r="J13" s="245" t="str">
        <f>PROGRAM!V6</f>
        <v>• 8 Reps @ 6 RPE (68%)
• 8 Reps @ 7 RPE (73%)
• 8 Reps @ 8 RPE (78%) x 3 Sets</v>
      </c>
      <c r="K13" s="234"/>
      <c r="L13" s="253" t="s">
        <v>205</v>
      </c>
      <c r="M13" s="254" t="str">
        <f>PROGRAM!N6</f>
        <v>Close Grip Incline Bench</v>
      </c>
      <c r="N13" s="245" t="str">
        <f>PROGRAM!V6</f>
        <v>• 8 Reps @ 6 RPE (68%)
• 8 Reps @ 7 RPE (73%)
• 8 Reps @ 8 RPE (78%) x 3 Sets</v>
      </c>
      <c r="O13" s="234"/>
      <c r="P13" s="253" t="s">
        <v>176</v>
      </c>
      <c r="Q13" s="338" t="str">
        <f>PROGRAM!AD6</f>
        <v>7 minutes upper back work AMRAP</v>
      </c>
      <c r="R13" s="339"/>
    </row>
    <row r="14" spans="2:18" ht="80.099999999999994" customHeight="1" x14ac:dyDescent="0.25">
      <c r="B14" s="335"/>
      <c r="D14" s="243" t="s">
        <v>206</v>
      </c>
      <c r="E14" s="244" t="str">
        <f>PROGRAM!Z6</f>
        <v>Pendlay Row</v>
      </c>
      <c r="F14" s="245" t="str">
        <f>PROGRAM!AB6</f>
        <v>• 14-16 Reps @ 8 RPE 
• 3-5 Reps</v>
      </c>
      <c r="G14" s="233"/>
      <c r="H14" s="243" t="s">
        <v>206</v>
      </c>
      <c r="I14" s="254" t="str">
        <f>PROGRAM!Q6</f>
        <v>DB Flat Bench Press or Bench Press, Touch &amp; Go</v>
      </c>
      <c r="J14" s="256" t="str">
        <f>PROGRAM!P6</f>
        <v>• 8 Reps @ 6 RPE (68%)
• 8 Reps @ 7 RPE (73%)
• 8 Reps @ 8 RPE (78%) x 3 Sets</v>
      </c>
      <c r="K14" s="234"/>
      <c r="L14" s="253" t="s">
        <v>206</v>
      </c>
      <c r="M14" s="254" t="str">
        <f>PROGRAM!W6</f>
        <v xml:space="preserve">Leg Press or Belt Squat or SSB Squat or HBBS </v>
      </c>
      <c r="N14" s="245" t="str">
        <f>PROGRAM!Y6</f>
        <v>• 14-16 Reps @ 8 RPE 
• 3-5 Reps</v>
      </c>
      <c r="O14" s="234"/>
      <c r="P14" s="253" t="s">
        <v>177</v>
      </c>
      <c r="Q14" s="338" t="str">
        <f>PROGRAM!AE6</f>
        <v>7 min ab work AMRAP</v>
      </c>
      <c r="R14" s="339"/>
    </row>
    <row r="15" spans="2:18" ht="60" customHeight="1" thickBot="1" x14ac:dyDescent="0.3">
      <c r="B15" s="335"/>
      <c r="D15" s="235" t="s">
        <v>174</v>
      </c>
      <c r="E15" s="236"/>
      <c r="F15" s="237"/>
      <c r="G15" s="233"/>
      <c r="H15" s="235" t="s">
        <v>174</v>
      </c>
      <c r="I15" s="236"/>
      <c r="J15" s="237"/>
      <c r="K15" s="233"/>
      <c r="L15" s="235" t="s">
        <v>174</v>
      </c>
      <c r="M15" s="236"/>
      <c r="N15" s="237"/>
      <c r="O15" s="233"/>
      <c r="P15" s="238" t="s">
        <v>178</v>
      </c>
      <c r="Q15" s="340" t="str">
        <f>PROGRAM!AF6</f>
        <v>3 sets of 12-15 reps @ RPE 8, triceps press downs 2x/wk
3 sets of 12-15 reps @ RPE 8, biceps curls 2x/wk</v>
      </c>
      <c r="R15" s="342"/>
    </row>
    <row r="18" spans="2:18" ht="61.5" x14ac:dyDescent="0.25">
      <c r="B18" s="346" t="s">
        <v>209</v>
      </c>
      <c r="C18" s="233"/>
      <c r="D18" s="343" t="s">
        <v>200</v>
      </c>
      <c r="E18" s="343"/>
      <c r="F18" s="343"/>
      <c r="G18" s="233"/>
      <c r="H18" s="343" t="s">
        <v>201</v>
      </c>
      <c r="I18" s="343"/>
      <c r="J18" s="343"/>
      <c r="K18" s="233"/>
      <c r="L18" s="343" t="s">
        <v>202</v>
      </c>
      <c r="M18" s="343"/>
      <c r="N18" s="343"/>
      <c r="O18" s="233"/>
      <c r="P18" s="343" t="s">
        <v>171</v>
      </c>
      <c r="Q18" s="343"/>
      <c r="R18" s="343"/>
    </row>
    <row r="19" spans="2:18" ht="16.5" thickBot="1" x14ac:dyDescent="0.3">
      <c r="B19" s="346"/>
      <c r="C19" s="233"/>
      <c r="D19" s="239"/>
      <c r="E19" s="239"/>
      <c r="F19" s="239"/>
      <c r="G19" s="233"/>
      <c r="H19" s="239"/>
      <c r="I19" s="239"/>
      <c r="J19" s="239"/>
      <c r="K19" s="233"/>
      <c r="L19" s="239"/>
      <c r="M19" s="239"/>
      <c r="N19" s="239"/>
      <c r="O19" s="233"/>
      <c r="P19" s="239"/>
      <c r="Q19" s="239"/>
      <c r="R19" s="239"/>
    </row>
    <row r="20" spans="2:18" ht="80.099999999999994" customHeight="1" x14ac:dyDescent="0.25">
      <c r="B20" s="346"/>
      <c r="C20" s="233"/>
      <c r="D20" s="240" t="s">
        <v>204</v>
      </c>
      <c r="E20" s="241" t="str">
        <f>PROGRAM!K7</f>
        <v>Squat with belt</v>
      </c>
      <c r="F20" s="242" t="str">
        <f>PROGRAM!M7</f>
        <v>• 6 Reps @ 6 RPE (68%)
• 6 Reps @ 7 RPE (73%)
• 6 Reps @ 8 RPE (75-79%) x 3 Sets</v>
      </c>
      <c r="G20" s="233"/>
      <c r="H20" s="240" t="s">
        <v>204</v>
      </c>
      <c r="I20" s="241" t="str">
        <f>PROGRAM!B7</f>
        <v>Bench with 1-Sec Pause</v>
      </c>
      <c r="J20" s="242" t="str">
        <f>PROGRAM!D7</f>
        <v>• 6 Reps @ 6 RPE (68%)
• 6 Reps @ 7 RPE (73%)
• 6 Reps @ 8 RPE (78%) x 3 Sets</v>
      </c>
      <c r="K20" s="234"/>
      <c r="L20" s="251" t="s">
        <v>204</v>
      </c>
      <c r="M20" s="252" t="str">
        <f>PROGRAM!E7</f>
        <v>Deadlift with belt</v>
      </c>
      <c r="N20" s="242" t="str">
        <f>'WEEK 3'!E70</f>
        <v>• 6 Reps @ 6 RPE (68%)
• 6 Reps @ 7 RPE (73%)
• 6 Reps @ 8 RPE (78%) x 3 Sets</v>
      </c>
      <c r="O20" s="234"/>
      <c r="P20" s="251" t="s">
        <v>175</v>
      </c>
      <c r="Q20" s="336" t="str">
        <f>PROGRAM!AC7</f>
        <v>30 min steady state @ RPE 6 1x/wk
20 minutes HIIT (20s sprint @ 10, 100s rest) 1x/wk</v>
      </c>
      <c r="R20" s="337"/>
    </row>
    <row r="21" spans="2:18" ht="80.099999999999994" customHeight="1" x14ac:dyDescent="0.25">
      <c r="B21" s="346"/>
      <c r="C21" s="233"/>
      <c r="D21" s="243" t="s">
        <v>205</v>
      </c>
      <c r="E21" s="244" t="str">
        <f>PROGRAM!H7</f>
        <v>Press with belt</v>
      </c>
      <c r="F21" s="245" t="str">
        <f>PROGRAM!J7</f>
        <v>• 6 Reps @ 6 RPE (68%)
• 6 Reps @ 7 RPE (73%)
• 6 Reps @ 8 RPE (78%) x 3 Sets</v>
      </c>
      <c r="G21" s="233"/>
      <c r="H21" s="243" t="s">
        <v>205</v>
      </c>
      <c r="I21" s="244" t="str">
        <f>PROGRAM!T7</f>
        <v>Romanian deadlifts</v>
      </c>
      <c r="J21" s="245" t="str">
        <f>PROGRAM!V7</f>
        <v>• 8 Reps @ 6 RPE (68%)
• 8 Reps @ 7 RPE (73%)
• 8 Reps @ 8 RPE (78%) x 3 Sets</v>
      </c>
      <c r="K21" s="234"/>
      <c r="L21" s="253" t="s">
        <v>205</v>
      </c>
      <c r="M21" s="254" t="str">
        <f>PROGRAM!N7</f>
        <v>Incline bench, 2 ct paused</v>
      </c>
      <c r="N21" s="245" t="str">
        <f>PROGRAM!V7</f>
        <v>• 8 Reps @ 6 RPE (68%)
• 8 Reps @ 7 RPE (73%)
• 8 Reps @ 8 RPE (78%) x 3 Sets</v>
      </c>
      <c r="O21" s="234"/>
      <c r="P21" s="255" t="s">
        <v>176</v>
      </c>
      <c r="Q21" s="344" t="str">
        <f>PROGRAM!AD7</f>
        <v>8 minutes upper back work AMRAP</v>
      </c>
      <c r="R21" s="345"/>
    </row>
    <row r="22" spans="2:18" ht="80.099999999999994" customHeight="1" x14ac:dyDescent="0.25">
      <c r="B22" s="346"/>
      <c r="C22" s="233"/>
      <c r="D22" s="243" t="s">
        <v>206</v>
      </c>
      <c r="E22" s="244" t="str">
        <f>PROGRAM!Z7</f>
        <v>Pendlay Row</v>
      </c>
      <c r="F22" s="245" t="str">
        <f>PROGRAM!AB7</f>
        <v>• 14-16 Reps @ 8 RPE 
• 3-5 Reps</v>
      </c>
      <c r="G22" s="233"/>
      <c r="H22" s="243" t="s">
        <v>206</v>
      </c>
      <c r="I22" s="254" t="str">
        <f>PROGRAM!Q7</f>
        <v>DB Flat Bench Press or Bench Press, Touch &amp; Go</v>
      </c>
      <c r="J22" s="256" t="str">
        <f>PROGRAM!P7</f>
        <v>• 8 Reps @ 6 RPE (68%)
• 8 Reps @ 7 RPE (73%)
• 8 Reps @ 8 RPE (78%) x 3 Sets</v>
      </c>
      <c r="K22" s="234"/>
      <c r="L22" s="253" t="s">
        <v>206</v>
      </c>
      <c r="M22" s="254" t="str">
        <f>PROGRAM!W7</f>
        <v xml:space="preserve">Leg Press or Belt Squat or SSB Squat or HBBS </v>
      </c>
      <c r="N22" s="245" t="str">
        <f>PROGRAM!Y7</f>
        <v>• 14-16 Reps @ 8 RPE 
• 3-5 Reps</v>
      </c>
      <c r="O22" s="234"/>
      <c r="P22" s="253" t="s">
        <v>177</v>
      </c>
      <c r="Q22" s="338" t="str">
        <f>PROGRAM!AE7</f>
        <v>8 min ab work AMRAP</v>
      </c>
      <c r="R22" s="339"/>
    </row>
    <row r="23" spans="2:18" ht="80.099999999999994" customHeight="1" thickBot="1" x14ac:dyDescent="0.3">
      <c r="B23" s="346"/>
      <c r="C23" s="233"/>
      <c r="D23" s="235" t="s">
        <v>174</v>
      </c>
      <c r="E23" s="236"/>
      <c r="F23" s="237"/>
      <c r="G23" s="233"/>
      <c r="H23" s="235" t="s">
        <v>174</v>
      </c>
      <c r="I23" s="236"/>
      <c r="J23" s="237"/>
      <c r="K23" s="233"/>
      <c r="L23" s="235" t="s">
        <v>174</v>
      </c>
      <c r="M23" s="236"/>
      <c r="N23" s="237"/>
      <c r="O23" s="233"/>
      <c r="P23" s="238" t="s">
        <v>178</v>
      </c>
      <c r="Q23" s="340" t="str">
        <f>PROGRAM!AF7</f>
        <v>4 sets of 12-15 reps @ RPE 8, triceps press downs 2x/wk
4 sets of 12-15 reps @ RPE 8, biceps curls 2x/wk</v>
      </c>
      <c r="R23" s="342"/>
    </row>
    <row r="26" spans="2:18" ht="61.5" x14ac:dyDescent="0.25">
      <c r="B26" s="346" t="s">
        <v>210</v>
      </c>
      <c r="C26" s="233"/>
      <c r="D26" s="343" t="s">
        <v>200</v>
      </c>
      <c r="E26" s="343"/>
      <c r="F26" s="343"/>
      <c r="G26" s="233"/>
      <c r="H26" s="343" t="s">
        <v>201</v>
      </c>
      <c r="I26" s="343"/>
      <c r="J26" s="343"/>
      <c r="K26" s="233"/>
      <c r="L26" s="343" t="s">
        <v>202</v>
      </c>
      <c r="M26" s="343"/>
      <c r="N26" s="343"/>
      <c r="O26" s="233"/>
      <c r="P26" s="343" t="s">
        <v>171</v>
      </c>
      <c r="Q26" s="343"/>
      <c r="R26" s="343"/>
    </row>
    <row r="27" spans="2:18" ht="16.5" thickBot="1" x14ac:dyDescent="0.3">
      <c r="B27" s="346"/>
      <c r="C27" s="233"/>
      <c r="D27" s="239"/>
      <c r="E27" s="239"/>
      <c r="F27" s="239"/>
      <c r="G27" s="233"/>
      <c r="H27" s="239"/>
      <c r="I27" s="239"/>
      <c r="J27" s="239"/>
      <c r="K27" s="233"/>
      <c r="L27" s="239"/>
      <c r="M27" s="239"/>
      <c r="N27" s="239"/>
      <c r="O27" s="233"/>
      <c r="P27" s="239"/>
      <c r="Q27" s="239"/>
      <c r="R27" s="239"/>
    </row>
    <row r="28" spans="2:18" ht="80.099999999999994" customHeight="1" x14ac:dyDescent="0.25">
      <c r="B28" s="346"/>
      <c r="C28" s="233"/>
      <c r="D28" s="240" t="s">
        <v>204</v>
      </c>
      <c r="E28" s="241" t="str">
        <f>PROGRAM!K8</f>
        <v>Squat with belt</v>
      </c>
      <c r="F28" s="242" t="str">
        <f>PROGRAM!M8</f>
        <v>• 6 Reps @ 6 RPE (68%)
• 6 Reps @ 7 RPE (73%)
• 6 Reps @ 8 RPE (75-79%) x 2 Sets</v>
      </c>
      <c r="G28" s="233"/>
      <c r="H28" s="240" t="s">
        <v>204</v>
      </c>
      <c r="I28" s="241" t="str">
        <f>PROGRAM!B8</f>
        <v>Bench with 1-Sec Pause</v>
      </c>
      <c r="J28" s="242" t="str">
        <f>PROGRAM!D8</f>
        <v>• 6 Reps @ 6 RPE (68%)
• 6 Reps @ 7 RPE (73%)
• 6 Reps @ 8 RPE (78%) x 2 Sets</v>
      </c>
      <c r="K28" s="234"/>
      <c r="L28" s="251" t="s">
        <v>204</v>
      </c>
      <c r="M28" s="252" t="str">
        <f>PROGRAM!E8</f>
        <v>Deadlift with belt</v>
      </c>
      <c r="N28" s="242" t="str">
        <f>'WEEK 4'!E70</f>
        <v>• 6 Reps @ 6 RPE (68%)
• 6 Reps @ 7 RPE (73%)
• 6 Reps @ 8 RPE (78%) x 2 Sets</v>
      </c>
      <c r="O28" s="234"/>
      <c r="P28" s="251" t="s">
        <v>175</v>
      </c>
      <c r="Q28" s="336" t="str">
        <f>PROGRAM!AC8</f>
        <v>30 min steady state @ RPE 6 1x/wk
20 minutes HIIT (20s sprint @ 10, 100s rest) 1x/wk</v>
      </c>
      <c r="R28" s="337"/>
    </row>
    <row r="29" spans="2:18" ht="80.099999999999994" customHeight="1" x14ac:dyDescent="0.25">
      <c r="B29" s="346"/>
      <c r="C29" s="233"/>
      <c r="D29" s="243" t="s">
        <v>205</v>
      </c>
      <c r="E29" s="244" t="str">
        <f>PROGRAM!H8</f>
        <v>Press with belt</v>
      </c>
      <c r="F29" s="245" t="str">
        <f>PROGRAM!J8</f>
        <v>• 6 Reps @ 6 RPE (68%)
• 6 Reps @ 7 RPE (73%)
• 6 Reps @ 8 RPE (78%) x 2 Sets</v>
      </c>
      <c r="G29" s="233"/>
      <c r="H29" s="246" t="s">
        <v>205</v>
      </c>
      <c r="I29" s="249" t="str">
        <f>PROGRAM!T8</f>
        <v>Romanian deadlifts</v>
      </c>
      <c r="J29" s="250" t="str">
        <f>PROGRAM!V8</f>
        <v>• 8 Reps @ 6 RPE (68%)
• 8 Reps @ 7 RPE (73%)
• 8 Reps @ 8 RPE (78%) x 2 Sets</v>
      </c>
      <c r="K29" s="234"/>
      <c r="L29" s="253" t="s">
        <v>205</v>
      </c>
      <c r="M29" s="254" t="str">
        <f>PROGRAM!N8</f>
        <v>Incline bench, 2 ct paused</v>
      </c>
      <c r="N29" s="245" t="str">
        <f>PROGRAM!V8</f>
        <v>• 8 Reps @ 6 RPE (68%)
• 8 Reps @ 7 RPE (73%)
• 8 Reps @ 8 RPE (78%) x 2 Sets</v>
      </c>
      <c r="O29" s="234"/>
      <c r="P29" s="255" t="s">
        <v>176</v>
      </c>
      <c r="Q29" s="344" t="str">
        <f>PROGRAM!AD8</f>
        <v>8 minutes upper back work AMRAP</v>
      </c>
      <c r="R29" s="345"/>
    </row>
    <row r="30" spans="2:18" ht="80.099999999999994" customHeight="1" x14ac:dyDescent="0.25">
      <c r="B30" s="346"/>
      <c r="C30" s="233"/>
      <c r="D30" s="243" t="s">
        <v>206</v>
      </c>
      <c r="E30" s="244" t="str">
        <f>PROGRAM!Z8</f>
        <v>Pendlay Row</v>
      </c>
      <c r="F30" s="245" t="str">
        <f>PROGRAM!AB8</f>
        <v>• 14-16 Reps @ 8 RPE 
• 3-5 Reps</v>
      </c>
      <c r="G30" s="233"/>
      <c r="H30" s="246" t="s">
        <v>206</v>
      </c>
      <c r="I30" s="247" t="str">
        <f>PROGRAM!Q8</f>
        <v>DB Flat Bench Press or Bench Press, Touch &amp; Go</v>
      </c>
      <c r="J30" s="248" t="str">
        <f>PROGRAM!P8</f>
        <v>• 8 Reps @ 6 RPE (68%)
• 8 Reps @ 7 RPE (73%)
• 8 Reps @ 8 RPE (78%) x 2 Sets</v>
      </c>
      <c r="K30" s="234"/>
      <c r="L30" s="253" t="s">
        <v>206</v>
      </c>
      <c r="M30" s="254" t="str">
        <f>PROGRAM!W8</f>
        <v xml:space="preserve">Leg Press or Belt Squat or SSB Squat or HBBS </v>
      </c>
      <c r="N30" s="245" t="str">
        <f>PROGRAM!Y8</f>
        <v>• 14-16 Reps @ 8 RPE 
• 3-5 Reps</v>
      </c>
      <c r="O30" s="234"/>
      <c r="P30" s="255" t="s">
        <v>177</v>
      </c>
      <c r="Q30" s="344" t="str">
        <f>PROGRAM!AE8</f>
        <v>8 min ab work AMRAP</v>
      </c>
      <c r="R30" s="345"/>
    </row>
    <row r="31" spans="2:18" ht="80.099999999999994" customHeight="1" thickBot="1" x14ac:dyDescent="0.3">
      <c r="B31" s="346"/>
      <c r="C31" s="233"/>
      <c r="D31" s="235" t="s">
        <v>174</v>
      </c>
      <c r="E31" s="236"/>
      <c r="F31" s="237"/>
      <c r="G31" s="233"/>
      <c r="H31" s="235" t="s">
        <v>174</v>
      </c>
      <c r="I31" s="236"/>
      <c r="J31" s="237"/>
      <c r="K31" s="233"/>
      <c r="L31" s="235" t="s">
        <v>174</v>
      </c>
      <c r="M31" s="236"/>
      <c r="N31" s="237"/>
      <c r="O31" s="233"/>
      <c r="P31" s="238" t="s">
        <v>178</v>
      </c>
      <c r="Q31" s="340" t="str">
        <f>PROGRAM!AF8</f>
        <v>4 sets of 12-15 reps @ RPE 8, triceps press downs 2x/wk
4 sets of 12-15 reps @ RPE 8, biceps curls 2x/wk</v>
      </c>
      <c r="R31" s="342"/>
    </row>
    <row r="34" spans="2:18" ht="61.5" x14ac:dyDescent="0.25">
      <c r="B34" s="346" t="s">
        <v>211</v>
      </c>
      <c r="C34" s="233"/>
      <c r="D34" s="343" t="s">
        <v>200</v>
      </c>
      <c r="E34" s="343"/>
      <c r="F34" s="343"/>
      <c r="G34" s="233"/>
      <c r="H34" s="343" t="s">
        <v>201</v>
      </c>
      <c r="I34" s="343"/>
      <c r="J34" s="343"/>
      <c r="K34" s="233"/>
      <c r="L34" s="343" t="s">
        <v>202</v>
      </c>
      <c r="M34" s="343"/>
      <c r="N34" s="343"/>
      <c r="O34" s="233"/>
      <c r="P34" s="343" t="s">
        <v>171</v>
      </c>
      <c r="Q34" s="343"/>
      <c r="R34" s="343"/>
    </row>
    <row r="35" spans="2:18" ht="16.5" thickBot="1" x14ac:dyDescent="0.3">
      <c r="B35" s="346"/>
      <c r="C35" s="233"/>
      <c r="D35" s="239"/>
      <c r="E35" s="239"/>
      <c r="F35" s="239"/>
      <c r="G35" s="233"/>
      <c r="H35" s="239"/>
      <c r="I35" s="239"/>
      <c r="J35" s="239"/>
      <c r="K35" s="233"/>
      <c r="L35" s="239"/>
      <c r="M35" s="239"/>
      <c r="N35" s="239"/>
      <c r="O35" s="233"/>
      <c r="P35" s="239"/>
      <c r="Q35" s="239"/>
      <c r="R35" s="239"/>
    </row>
    <row r="36" spans="2:18" ht="80.099999999999994" customHeight="1" x14ac:dyDescent="0.25">
      <c r="B36" s="346"/>
      <c r="C36" s="233"/>
      <c r="D36" s="240" t="s">
        <v>204</v>
      </c>
      <c r="E36" s="241" t="str">
        <f>PROGRAM!K9</f>
        <v>Squat with belt</v>
      </c>
      <c r="F36" s="242" t="str">
        <f>PROGRAM!M9</f>
        <v>• 1 Reps @ 8 RPE (90-93%)
• 6 Reps @ 8 RPE (75-80%) x 3 Sets</v>
      </c>
      <c r="G36" s="233"/>
      <c r="H36" s="240" t="s">
        <v>204</v>
      </c>
      <c r="I36" s="241" t="str">
        <f>PROGRAM!B9</f>
        <v>Bench with 1-Sec Pause</v>
      </c>
      <c r="J36" s="242" t="str">
        <f>PROGRAM!D9</f>
        <v>• 1 Reps @ 8 RPE (90-93%)
• 6 Reps @ 8 RPE (75-80%) x 3 Sets</v>
      </c>
      <c r="K36" s="234"/>
      <c r="L36" s="251" t="s">
        <v>204</v>
      </c>
      <c r="M36" s="252" t="str">
        <f>PROGRAM!E9</f>
        <v>Deadlift with belt</v>
      </c>
      <c r="N36" s="242" t="str">
        <f>'WEEK 5'!E70</f>
        <v>• 1 Reps @ 8 RPE (90-93%)
• 6 Reps @ 8 RPE (75-80%) x 3 Sets</v>
      </c>
      <c r="O36" s="234"/>
      <c r="P36" s="251" t="s">
        <v>175</v>
      </c>
      <c r="Q36" s="336" t="str">
        <f>PROGRAM!AC9</f>
        <v>35 min steady state @ RPE 6 1x/wk
24 minutes HIIT (20s sprint @ 10, 100s rest) 1x/wk</v>
      </c>
      <c r="R36" s="337"/>
    </row>
    <row r="37" spans="2:18" ht="80.099999999999994" customHeight="1" x14ac:dyDescent="0.25">
      <c r="B37" s="346"/>
      <c r="C37" s="233"/>
      <c r="D37" s="243" t="s">
        <v>205</v>
      </c>
      <c r="E37" s="244" t="str">
        <f>PROGRAM!H9</f>
        <v>Press with belt</v>
      </c>
      <c r="F37" s="245" t="str">
        <f>PROGRAM!J9</f>
        <v>• 1 Reps @ 8 RPE (90-93%)
• 6 Reps @ 8 RPE (75-80%) x 3 Sets</v>
      </c>
      <c r="G37" s="233"/>
      <c r="H37" s="246" t="s">
        <v>205</v>
      </c>
      <c r="I37" s="249" t="str">
        <f>PROGRAM!T9</f>
        <v>Stiff-legged deadlifts</v>
      </c>
      <c r="J37" s="250" t="str">
        <f>PROGRAM!V9</f>
        <v>• 8 Reps @ 6 RPE (68%)
• 8 Reps @ 7 RPE (73%)
• 8 Reps @ 8 RPE (78%) x 4 Sets</v>
      </c>
      <c r="K37" s="234"/>
      <c r="L37" s="253" t="s">
        <v>205</v>
      </c>
      <c r="M37" s="254" t="str">
        <f>PROGRAM!N9</f>
        <v>Incline bench, touch &amp; go</v>
      </c>
      <c r="N37" s="245" t="str">
        <f>PROGRAM!V9</f>
        <v>• 8 Reps @ 6 RPE (68%)
• 8 Reps @ 7 RPE (73%)
• 8 Reps @ 8 RPE (78%) x 4 Sets</v>
      </c>
      <c r="O37" s="234"/>
      <c r="P37" s="253" t="s">
        <v>176</v>
      </c>
      <c r="Q37" s="338" t="str">
        <f>PROGRAM!AD9</f>
        <v>9 minutes upper back work AMRAP</v>
      </c>
      <c r="R37" s="339"/>
    </row>
    <row r="38" spans="2:18" ht="80.099999999999994" customHeight="1" x14ac:dyDescent="0.25">
      <c r="B38" s="346"/>
      <c r="C38" s="233"/>
      <c r="D38" s="243" t="s">
        <v>206</v>
      </c>
      <c r="E38" s="244" t="str">
        <f>PROGRAM!Z9</f>
        <v>Pendlay Row</v>
      </c>
      <c r="F38" s="245" t="str">
        <f>PROGRAM!AB9</f>
        <v>• 12-15 Reps @ 8 RPE 
• 3-5 Reps</v>
      </c>
      <c r="G38" s="233"/>
      <c r="H38" s="246" t="s">
        <v>206</v>
      </c>
      <c r="I38" s="247" t="str">
        <f>PROGRAM!Q9</f>
        <v>DB Incline-Bench Press or Close-Grip Bench Press with Barbell</v>
      </c>
      <c r="J38" s="248" t="str">
        <f>PROGRAM!P9</f>
        <v>• 8 Reps @ 6 RPE (68%)
• 8 Reps @ 7 RPE (73%)
• 8 Reps @ 8 RPE (78%) x 4 Sets</v>
      </c>
      <c r="K38" s="234"/>
      <c r="L38" s="253" t="s">
        <v>206</v>
      </c>
      <c r="M38" s="254" t="str">
        <f>PROGRAM!W9</f>
        <v>DB Incline-Bench Press or Close-Grip Bench Press with Barbell</v>
      </c>
      <c r="N38" s="245" t="str">
        <f>PROGRAM!Y9</f>
        <v>• 12-15 Reps @ 8 RPE 
• 3-5 Reps</v>
      </c>
      <c r="O38" s="234"/>
      <c r="P38" s="255" t="s">
        <v>177</v>
      </c>
      <c r="Q38" s="344" t="str">
        <f>PROGRAM!AE9</f>
        <v>9 min ab work AMRAP</v>
      </c>
      <c r="R38" s="345"/>
    </row>
    <row r="39" spans="2:18" ht="80.099999999999994" customHeight="1" thickBot="1" x14ac:dyDescent="0.3">
      <c r="B39" s="346"/>
      <c r="C39" s="233"/>
      <c r="D39" s="235" t="s">
        <v>174</v>
      </c>
      <c r="E39" s="236"/>
      <c r="F39" s="237"/>
      <c r="G39" s="233"/>
      <c r="H39" s="235" t="s">
        <v>174</v>
      </c>
      <c r="I39" s="236"/>
      <c r="J39" s="237"/>
      <c r="K39" s="233"/>
      <c r="L39" s="235" t="s">
        <v>174</v>
      </c>
      <c r="M39" s="236"/>
      <c r="N39" s="237"/>
      <c r="O39" s="233"/>
      <c r="P39" s="238" t="s">
        <v>178</v>
      </c>
      <c r="Q39" s="340" t="str">
        <f>PROGRAM!AF9</f>
        <v>4 sets of 12-15 reps @ RPE 8, triceps press downs 3x/wk
4 sets of 12-15 reps @ RPE 8, biceps curls 3x/wk</v>
      </c>
      <c r="R39" s="342"/>
    </row>
    <row r="42" spans="2:18" ht="61.5" x14ac:dyDescent="0.25">
      <c r="B42" s="346" t="s">
        <v>212</v>
      </c>
      <c r="C42" s="233"/>
      <c r="D42" s="343" t="s">
        <v>200</v>
      </c>
      <c r="E42" s="343"/>
      <c r="F42" s="343"/>
      <c r="G42" s="233"/>
      <c r="H42" s="343" t="s">
        <v>201</v>
      </c>
      <c r="I42" s="343"/>
      <c r="J42" s="343"/>
      <c r="K42" s="233"/>
      <c r="L42" s="343" t="s">
        <v>202</v>
      </c>
      <c r="M42" s="343"/>
      <c r="N42" s="343"/>
      <c r="O42" s="233"/>
      <c r="P42" s="343" t="s">
        <v>171</v>
      </c>
      <c r="Q42" s="343"/>
      <c r="R42" s="343"/>
    </row>
    <row r="43" spans="2:18" ht="16.5" thickBot="1" x14ac:dyDescent="0.3">
      <c r="B43" s="346"/>
      <c r="C43" s="233"/>
      <c r="D43" s="239"/>
      <c r="E43" s="239"/>
      <c r="F43" s="239"/>
      <c r="G43" s="233"/>
      <c r="H43" s="239"/>
      <c r="I43" s="239"/>
      <c r="J43" s="239"/>
      <c r="K43" s="233"/>
      <c r="L43" s="239"/>
      <c r="M43" s="239"/>
      <c r="N43" s="239"/>
      <c r="O43" s="233"/>
      <c r="P43" s="239"/>
      <c r="Q43" s="239"/>
      <c r="R43" s="239"/>
    </row>
    <row r="44" spans="2:18" ht="80.099999999999994" customHeight="1" x14ac:dyDescent="0.25">
      <c r="B44" s="346"/>
      <c r="C44" s="233"/>
      <c r="D44" s="240" t="s">
        <v>204</v>
      </c>
      <c r="E44" s="241" t="str">
        <f>PROGRAM!K10</f>
        <v>Squat with belt</v>
      </c>
      <c r="F44" s="242" t="str">
        <f>PROGRAM!M10</f>
        <v>• 1 Reps @ 8 RPE (90-93%)
• 6 Reps @ 8 RPE (75-80%) x 3 Sets</v>
      </c>
      <c r="G44" s="233"/>
      <c r="H44" s="240" t="s">
        <v>204</v>
      </c>
      <c r="I44" s="241" t="str">
        <f>PROGRAM!B10</f>
        <v>Bench with 1-Sec Pause</v>
      </c>
      <c r="J44" s="242" t="str">
        <f>PROGRAM!D10</f>
        <v>• 1 Reps @ 8 RPE (90-93%)
• 6 Reps @ 8 RPE (75-80%) x 3 Sets</v>
      </c>
      <c r="K44" s="234"/>
      <c r="L44" s="251" t="s">
        <v>204</v>
      </c>
      <c r="M44" s="252" t="str">
        <f>PROGRAM!E10</f>
        <v>Deadlift with belt</v>
      </c>
      <c r="N44" s="242" t="str">
        <f>'WEEK 6'!E70</f>
        <v>• 1 Reps @ 8 RPE (90-93%)
• 6 Reps @ 8 RPE (75-80%) x 3 Sets</v>
      </c>
      <c r="O44" s="234"/>
      <c r="P44" s="251" t="s">
        <v>175</v>
      </c>
      <c r="Q44" s="336" t="str">
        <f>PROGRAM!AC10</f>
        <v>35 min steady state @ RPE 6 1x/wk
24 minutes HIIT (20s sprint @ 10, 100s rest) 1x/wk</v>
      </c>
      <c r="R44" s="337"/>
    </row>
    <row r="45" spans="2:18" ht="80.099999999999994" customHeight="1" x14ac:dyDescent="0.25">
      <c r="B45" s="346"/>
      <c r="C45" s="233"/>
      <c r="D45" s="243" t="s">
        <v>205</v>
      </c>
      <c r="E45" s="244" t="str">
        <f>PROGRAM!H10</f>
        <v>Press with belt</v>
      </c>
      <c r="F45" s="245" t="str">
        <f>PROGRAM!J10</f>
        <v>• 1 Reps @ 8 RPE (90-93%)
• 6 Reps @ 8 RPE (75-80%) x 3 Sets</v>
      </c>
      <c r="G45" s="233"/>
      <c r="H45" s="246" t="s">
        <v>205</v>
      </c>
      <c r="I45" s="249" t="str">
        <f>PROGRAM!T10</f>
        <v>Stiff-legged deadlifts</v>
      </c>
      <c r="J45" s="250" t="str">
        <f>PROGRAM!V10</f>
        <v>• 8 Reps @ 6 RPE (68%)
• 8 Reps @ 7 RPE (73%)
• 8 Reps @ 8 RPE (78%) x 4 Sets</v>
      </c>
      <c r="K45" s="234"/>
      <c r="L45" s="253" t="s">
        <v>205</v>
      </c>
      <c r="M45" s="254" t="str">
        <f>PROGRAM!N10</f>
        <v>Incline bench, touch &amp; go</v>
      </c>
      <c r="N45" s="245" t="str">
        <f>PROGRAM!V10</f>
        <v>• 8 Reps @ 6 RPE (68%)
• 8 Reps @ 7 RPE (73%)
• 8 Reps @ 8 RPE (78%) x 4 Sets</v>
      </c>
      <c r="O45" s="234"/>
      <c r="P45" s="253" t="s">
        <v>176</v>
      </c>
      <c r="Q45" s="338" t="str">
        <f>PROGRAM!AD10</f>
        <v>10 minutes upper back work AMRAP</v>
      </c>
      <c r="R45" s="339"/>
    </row>
    <row r="46" spans="2:18" ht="80.099999999999994" customHeight="1" x14ac:dyDescent="0.25">
      <c r="B46" s="346"/>
      <c r="C46" s="233"/>
      <c r="D46" s="243" t="s">
        <v>206</v>
      </c>
      <c r="E46" s="244" t="str">
        <f>PROGRAM!Z10</f>
        <v>Pendlay Row</v>
      </c>
      <c r="F46" s="245" t="str">
        <f>PROGRAM!AB10</f>
        <v>• 12-15 Reps @ 8 RPE 
• 3-5 Reps</v>
      </c>
      <c r="G46" s="233"/>
      <c r="H46" s="246" t="s">
        <v>206</v>
      </c>
      <c r="I46" s="247" t="str">
        <f>PROGRAM!Q10</f>
        <v>DB Incline-Bench Press or Close-Grip Bench Press with Barbell</v>
      </c>
      <c r="J46" s="248" t="str">
        <f>PROGRAM!P10</f>
        <v>• 8 Reps @ 6 RPE (68%)
• 8 Reps @ 7 RPE (73%)
• 8 Reps @ 8 RPE (78%) x 4 Sets</v>
      </c>
      <c r="K46" s="234"/>
      <c r="L46" s="253" t="s">
        <v>206</v>
      </c>
      <c r="M46" s="254" t="str">
        <f>PROGRAM!W10</f>
        <v>DB Incline-Bench Press or Close-Grip Bench Press with Barbell</v>
      </c>
      <c r="N46" s="245" t="str">
        <f>PROGRAM!Y10</f>
        <v>• 12-15 Reps @ 8 RPE 
• 3-5 Reps</v>
      </c>
      <c r="O46" s="234"/>
      <c r="P46" s="253" t="s">
        <v>177</v>
      </c>
      <c r="Q46" s="338" t="str">
        <f>PROGRAM!AE10</f>
        <v>10 min ab work AMRAP</v>
      </c>
      <c r="R46" s="339"/>
    </row>
    <row r="47" spans="2:18" ht="80.099999999999994" customHeight="1" thickBot="1" x14ac:dyDescent="0.3">
      <c r="B47" s="346"/>
      <c r="C47" s="233"/>
      <c r="D47" s="235" t="s">
        <v>174</v>
      </c>
      <c r="E47" s="236"/>
      <c r="F47" s="237"/>
      <c r="G47" s="233"/>
      <c r="H47" s="235" t="s">
        <v>174</v>
      </c>
      <c r="I47" s="236"/>
      <c r="J47" s="237"/>
      <c r="K47" s="233"/>
      <c r="L47" s="235" t="s">
        <v>174</v>
      </c>
      <c r="M47" s="236"/>
      <c r="N47" s="237"/>
      <c r="O47" s="233"/>
      <c r="P47" s="238" t="s">
        <v>178</v>
      </c>
      <c r="Q47" s="340" t="str">
        <f>PROGRAM!AF10</f>
        <v>4 sets of 12-15 reps @ RPE 8, triceps press downs 3x/wk
4 sets of 12-15 reps @ RPE 8, biceps curls 3x/wk</v>
      </c>
      <c r="R47" s="342"/>
    </row>
    <row r="50" spans="2:18" ht="61.5" x14ac:dyDescent="0.25">
      <c r="B50" s="346" t="s">
        <v>213</v>
      </c>
      <c r="C50" s="233"/>
      <c r="D50" s="343" t="s">
        <v>200</v>
      </c>
      <c r="E50" s="343"/>
      <c r="F50" s="343"/>
      <c r="G50" s="233"/>
      <c r="H50" s="343" t="s">
        <v>201</v>
      </c>
      <c r="I50" s="343"/>
      <c r="J50" s="343"/>
      <c r="K50" s="233"/>
      <c r="L50" s="343" t="s">
        <v>202</v>
      </c>
      <c r="M50" s="343"/>
      <c r="N50" s="343"/>
      <c r="O50" s="233"/>
      <c r="P50" s="343" t="s">
        <v>171</v>
      </c>
      <c r="Q50" s="343"/>
      <c r="R50" s="343"/>
    </row>
    <row r="51" spans="2:18" ht="16.5" thickBot="1" x14ac:dyDescent="0.3">
      <c r="B51" s="346"/>
      <c r="C51" s="233"/>
      <c r="D51" s="239"/>
      <c r="E51" s="239"/>
      <c r="F51" s="239"/>
      <c r="G51" s="233"/>
      <c r="H51" s="239"/>
      <c r="I51" s="239"/>
      <c r="J51" s="239"/>
      <c r="K51" s="233"/>
      <c r="L51" s="239"/>
      <c r="M51" s="239"/>
      <c r="N51" s="239"/>
      <c r="O51" s="233"/>
      <c r="P51" s="239"/>
      <c r="Q51" s="239"/>
      <c r="R51" s="239"/>
    </row>
    <row r="52" spans="2:18" ht="80.099999999999994" customHeight="1" x14ac:dyDescent="0.25">
      <c r="B52" s="346"/>
      <c r="C52" s="233"/>
      <c r="D52" s="240" t="s">
        <v>204</v>
      </c>
      <c r="E52" s="241" t="str">
        <f>PROGRAM!K11</f>
        <v>Squat with belt</v>
      </c>
      <c r="F52" s="242" t="str">
        <f>PROGRAM!M11</f>
        <v>• 1 Reps @ 8 RPE (90-93%)
• 6 Reps @ 8 RPE (75-80%) x 3 Sets</v>
      </c>
      <c r="G52" s="233"/>
      <c r="H52" s="240" t="s">
        <v>204</v>
      </c>
      <c r="I52" s="241" t="str">
        <f>PROGRAM!B11</f>
        <v>Bench with 1-Sec Pause</v>
      </c>
      <c r="J52" s="242" t="str">
        <f>PROGRAM!D11</f>
        <v>• 1 Reps @ 8 RPE (90-93%)
• 6 Reps @ 8 RPE (75-80%) x 3 Sets</v>
      </c>
      <c r="K52" s="234"/>
      <c r="L52" s="251" t="s">
        <v>204</v>
      </c>
      <c r="M52" s="252" t="str">
        <f>PROGRAM!E11</f>
        <v>Deadlift with belt</v>
      </c>
      <c r="N52" s="261" t="str">
        <f>'WEEK 7'!E70</f>
        <v>• 1 Reps @ 8 RPE (90-93%)
• 6 Reps @ 8 RPE (75-80%) x 3 Sets</v>
      </c>
      <c r="O52" s="234"/>
      <c r="P52" s="251" t="s">
        <v>175</v>
      </c>
      <c r="Q52" s="336" t="str">
        <f>PROGRAM!AC11</f>
        <v>35 min steady state @ RPE 6 1x/wk
24 minutes HIIT (20s sprint @ 10, 100s rest) 1x/wk</v>
      </c>
      <c r="R52" s="337"/>
    </row>
    <row r="53" spans="2:18" ht="80.099999999999994" customHeight="1" x14ac:dyDescent="0.25">
      <c r="B53" s="346"/>
      <c r="C53" s="233"/>
      <c r="D53" s="243" t="s">
        <v>205</v>
      </c>
      <c r="E53" s="244" t="str">
        <f>PROGRAM!H11</f>
        <v>Press with belt</v>
      </c>
      <c r="F53" s="245" t="str">
        <f>PROGRAM!J11</f>
        <v>• 1 Reps @ 8 RPE (90-93%)
• 6 Reps @ 8 RPE (75-80%) x 3 Sets</v>
      </c>
      <c r="G53" s="233"/>
      <c r="H53" s="243" t="s">
        <v>205</v>
      </c>
      <c r="I53" s="244" t="str">
        <f>PROGRAM!T11</f>
        <v>Stiff-legged deadlifts</v>
      </c>
      <c r="J53" s="245" t="str">
        <f>PROGRAM!V11</f>
        <v>• 8 Reps @ 6 RPE (68%)
• 8 Reps @ 7 RPE (73%)
• 8 Reps @ 8 RPE (78%) x 4 Sets</v>
      </c>
      <c r="K53" s="234"/>
      <c r="L53" s="253" t="s">
        <v>205</v>
      </c>
      <c r="M53" s="254" t="str">
        <f>PROGRAM!N11</f>
        <v>Incline bench, touch &amp; go</v>
      </c>
      <c r="N53" s="245" t="str">
        <f>PROGRAM!V11</f>
        <v>• 8 Reps @ 6 RPE (68%)
• 8 Reps @ 7 RPE (73%)
• 8 Reps @ 8 RPE (78%) x 4 Sets</v>
      </c>
      <c r="O53" s="234"/>
      <c r="P53" s="253" t="s">
        <v>176</v>
      </c>
      <c r="Q53" s="338" t="str">
        <f>PROGRAM!AD11</f>
        <v>10 minutes upper back work AMRAP</v>
      </c>
      <c r="R53" s="339"/>
    </row>
    <row r="54" spans="2:18" ht="80.099999999999994" customHeight="1" x14ac:dyDescent="0.25">
      <c r="B54" s="346"/>
      <c r="C54" s="233"/>
      <c r="D54" s="243" t="s">
        <v>206</v>
      </c>
      <c r="E54" s="244" t="str">
        <f>PROGRAM!Z11</f>
        <v>Pendlay Row</v>
      </c>
      <c r="F54" s="245" t="str">
        <f>PROGRAM!AB11</f>
        <v>• 12-15 Reps @ 8 RPE 
• 3-5 Reps</v>
      </c>
      <c r="G54" s="233"/>
      <c r="H54" s="243" t="s">
        <v>206</v>
      </c>
      <c r="I54" s="254" t="str">
        <f>PROGRAM!Q11</f>
        <v>DB Incline-Bench Press or Close-Grip Bench Press with Barbell</v>
      </c>
      <c r="J54" s="256" t="str">
        <f>PROGRAM!P11</f>
        <v>• 8 Reps @ 6 RPE (68%)
• 8 Reps @ 7 RPE (73%)
• 8 Reps @ 8 RPE (78%) x 4 Sets</v>
      </c>
      <c r="K54" s="234"/>
      <c r="L54" s="255" t="s">
        <v>206</v>
      </c>
      <c r="M54" s="247" t="str">
        <f>PROGRAM!W11</f>
        <v>DB Incline-Bench Press or Close-Grip Bench Press with Barbell</v>
      </c>
      <c r="N54" s="250" t="str">
        <f>PROGRAM!Y11</f>
        <v>• 12-15 Reps @ 8 RPE 
• 3-5 Reps</v>
      </c>
      <c r="O54" s="234"/>
      <c r="P54" s="253" t="s">
        <v>177</v>
      </c>
      <c r="Q54" s="338" t="str">
        <f>PROGRAM!AE11</f>
        <v>10 min ab work AMRAP</v>
      </c>
      <c r="R54" s="339"/>
    </row>
    <row r="55" spans="2:18" ht="80.099999999999994" customHeight="1" thickBot="1" x14ac:dyDescent="0.3">
      <c r="B55" s="346"/>
      <c r="C55" s="233"/>
      <c r="D55" s="235" t="s">
        <v>174</v>
      </c>
      <c r="E55" s="236"/>
      <c r="F55" s="237"/>
      <c r="G55" s="233"/>
      <c r="H55" s="235" t="s">
        <v>174</v>
      </c>
      <c r="I55" s="236"/>
      <c r="J55" s="237"/>
      <c r="K55" s="233"/>
      <c r="L55" s="235" t="s">
        <v>174</v>
      </c>
      <c r="M55" s="236"/>
      <c r="N55" s="237"/>
      <c r="O55" s="233"/>
      <c r="P55" s="238" t="s">
        <v>178</v>
      </c>
      <c r="Q55" s="340" t="str">
        <f>PROGRAM!AF11</f>
        <v>5 sets of 12-15 reps @ RPE 8, triceps press downs 3x/wk
5 sets of 12-15 reps @ RPE 8, biceps curls 3x/wk</v>
      </c>
      <c r="R55" s="342"/>
    </row>
  </sheetData>
  <mergeCells count="63">
    <mergeCell ref="B50:B55"/>
    <mergeCell ref="D50:F50"/>
    <mergeCell ref="H50:J50"/>
    <mergeCell ref="L50:N50"/>
    <mergeCell ref="P50:R50"/>
    <mergeCell ref="Q52:R52"/>
    <mergeCell ref="Q53:R53"/>
    <mergeCell ref="Q54:R54"/>
    <mergeCell ref="Q55:R55"/>
    <mergeCell ref="B42:B47"/>
    <mergeCell ref="D42:F42"/>
    <mergeCell ref="H42:J42"/>
    <mergeCell ref="L42:N42"/>
    <mergeCell ref="P42:R42"/>
    <mergeCell ref="Q44:R44"/>
    <mergeCell ref="Q45:R45"/>
    <mergeCell ref="Q46:R46"/>
    <mergeCell ref="Q47:R47"/>
    <mergeCell ref="P34:R34"/>
    <mergeCell ref="Q36:R36"/>
    <mergeCell ref="Q37:R37"/>
    <mergeCell ref="Q38:R38"/>
    <mergeCell ref="Q39:R39"/>
    <mergeCell ref="B18:B23"/>
    <mergeCell ref="B34:B39"/>
    <mergeCell ref="D34:F34"/>
    <mergeCell ref="H34:J34"/>
    <mergeCell ref="L34:N34"/>
    <mergeCell ref="B26:B31"/>
    <mergeCell ref="D26:F26"/>
    <mergeCell ref="H26:J26"/>
    <mergeCell ref="L26:N26"/>
    <mergeCell ref="P26:R26"/>
    <mergeCell ref="Q28:R28"/>
    <mergeCell ref="Q31:R31"/>
    <mergeCell ref="Q30:R30"/>
    <mergeCell ref="P18:R18"/>
    <mergeCell ref="L18:N18"/>
    <mergeCell ref="H18:J18"/>
    <mergeCell ref="D18:F18"/>
    <mergeCell ref="Q29:R29"/>
    <mergeCell ref="Q20:R20"/>
    <mergeCell ref="Q21:R21"/>
    <mergeCell ref="Q22:R22"/>
    <mergeCell ref="Q23:R23"/>
    <mergeCell ref="B10:B15"/>
    <mergeCell ref="D10:F10"/>
    <mergeCell ref="H10:J10"/>
    <mergeCell ref="L10:N10"/>
    <mergeCell ref="P10:R10"/>
    <mergeCell ref="Q12:R12"/>
    <mergeCell ref="Q13:R13"/>
    <mergeCell ref="Q14:R14"/>
    <mergeCell ref="Q15:R15"/>
    <mergeCell ref="D2:F2"/>
    <mergeCell ref="H2:J2"/>
    <mergeCell ref="L2:N2"/>
    <mergeCell ref="B2:B7"/>
    <mergeCell ref="P2:R2"/>
    <mergeCell ref="Q4:R4"/>
    <mergeCell ref="Q5:R5"/>
    <mergeCell ref="Q6:R6"/>
    <mergeCell ref="Q7:R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90909"/>
  </sheetPr>
  <dimension ref="A1:AG12"/>
  <sheetViews>
    <sheetView showGridLines="0" workbookViewId="0">
      <pane xSplit="1" ySplit="4" topLeftCell="AB5" activePane="bottomRight" state="frozen"/>
      <selection activeCell="K95" sqref="K95:N95"/>
      <selection pane="topRight" activeCell="K95" sqref="K95:N95"/>
      <selection pane="bottomLeft" activeCell="K95" sqref="K95:N95"/>
      <selection pane="bottomRight" activeCell="AB5" sqref="AB5:AB11"/>
    </sheetView>
  </sheetViews>
  <sheetFormatPr defaultColWidth="11" defaultRowHeight="15.75" x14ac:dyDescent="0.25"/>
  <cols>
    <col min="1" max="1" width="26.125" customWidth="1"/>
    <col min="2" max="32" width="40.875" customWidth="1"/>
  </cols>
  <sheetData>
    <row r="1" spans="1:33" ht="99.95" customHeight="1" x14ac:dyDescent="0.25">
      <c r="A1" s="2"/>
      <c r="B1" s="2" t="s">
        <v>99</v>
      </c>
    </row>
    <row r="2" spans="1:33" ht="80.099999999999994" customHeight="1" x14ac:dyDescent="0.25">
      <c r="A2" s="347" t="s">
        <v>4</v>
      </c>
      <c r="B2" s="352" t="s">
        <v>15</v>
      </c>
      <c r="C2" s="353"/>
      <c r="D2" s="354"/>
      <c r="E2" s="352" t="s">
        <v>92</v>
      </c>
      <c r="F2" s="353"/>
      <c r="G2" s="354"/>
      <c r="H2" s="352" t="s">
        <v>16</v>
      </c>
      <c r="I2" s="353"/>
      <c r="J2" s="354"/>
      <c r="K2" s="352" t="s">
        <v>5</v>
      </c>
      <c r="L2" s="353"/>
      <c r="M2" s="354"/>
      <c r="N2" s="352" t="s">
        <v>81</v>
      </c>
      <c r="O2" s="353"/>
      <c r="P2" s="354"/>
      <c r="Q2" s="352" t="s">
        <v>82</v>
      </c>
      <c r="R2" s="353"/>
      <c r="S2" s="354"/>
      <c r="T2" s="352" t="s">
        <v>83</v>
      </c>
      <c r="U2" s="353"/>
      <c r="V2" s="354"/>
      <c r="W2" s="352" t="s">
        <v>84</v>
      </c>
      <c r="X2" s="353"/>
      <c r="Y2" s="354"/>
      <c r="Z2" s="352" t="s">
        <v>93</v>
      </c>
      <c r="AA2" s="353"/>
      <c r="AB2" s="354"/>
      <c r="AC2" s="355" t="s">
        <v>171</v>
      </c>
      <c r="AD2" s="356"/>
      <c r="AE2" s="356"/>
      <c r="AF2" s="356"/>
      <c r="AG2" s="350"/>
    </row>
    <row r="3" spans="1:33" ht="30" customHeight="1" x14ac:dyDescent="0.25">
      <c r="A3" s="348"/>
      <c r="B3" s="195" t="s">
        <v>79</v>
      </c>
      <c r="C3" s="196" t="s">
        <v>78</v>
      </c>
      <c r="D3" s="197" t="s">
        <v>77</v>
      </c>
      <c r="E3" s="195" t="s">
        <v>79</v>
      </c>
      <c r="F3" s="196" t="s">
        <v>78</v>
      </c>
      <c r="G3" s="197" t="s">
        <v>77</v>
      </c>
      <c r="H3" s="195" t="s">
        <v>79</v>
      </c>
      <c r="I3" s="196" t="s">
        <v>78</v>
      </c>
      <c r="J3" s="197" t="s">
        <v>77</v>
      </c>
      <c r="K3" s="195" t="s">
        <v>79</v>
      </c>
      <c r="L3" s="196" t="s">
        <v>78</v>
      </c>
      <c r="M3" s="197" t="s">
        <v>77</v>
      </c>
      <c r="N3" s="195" t="s">
        <v>79</v>
      </c>
      <c r="O3" s="196" t="s">
        <v>78</v>
      </c>
      <c r="P3" s="197" t="s">
        <v>77</v>
      </c>
      <c r="Q3" s="195" t="s">
        <v>79</v>
      </c>
      <c r="R3" s="196" t="s">
        <v>78</v>
      </c>
      <c r="S3" s="197" t="s">
        <v>77</v>
      </c>
      <c r="T3" s="195" t="s">
        <v>79</v>
      </c>
      <c r="U3" s="196" t="s">
        <v>78</v>
      </c>
      <c r="V3" s="197" t="s">
        <v>77</v>
      </c>
      <c r="W3" s="195" t="s">
        <v>79</v>
      </c>
      <c r="X3" s="196" t="s">
        <v>78</v>
      </c>
      <c r="Y3" s="197" t="s">
        <v>77</v>
      </c>
      <c r="Z3" s="195" t="s">
        <v>79</v>
      </c>
      <c r="AA3" s="196" t="s">
        <v>78</v>
      </c>
      <c r="AB3" s="197" t="s">
        <v>77</v>
      </c>
      <c r="AC3" s="221" t="s">
        <v>172</v>
      </c>
      <c r="AD3" s="222" t="s">
        <v>173</v>
      </c>
      <c r="AE3" s="357" t="s">
        <v>174</v>
      </c>
      <c r="AF3" s="358"/>
      <c r="AG3" s="350"/>
    </row>
    <row r="4" spans="1:33" ht="60" customHeight="1" x14ac:dyDescent="0.25">
      <c r="A4" s="349"/>
      <c r="B4" s="107" t="str">
        <f>$B$2 &amp; " - " &amp; B$3</f>
        <v>COMPETITION BENCH - METHOD</v>
      </c>
      <c r="C4" s="108" t="str">
        <f>$B$2 &amp; " - " &amp; C$3</f>
        <v>COMPETITION BENCH - REST PERIODS</v>
      </c>
      <c r="D4" s="109" t="str">
        <f>$B$2 &amp; " - " &amp; D$3</f>
        <v>COMPETITION BENCH - REPS &amp; RPE</v>
      </c>
      <c r="E4" s="107" t="str">
        <f>$E$2 &amp; " - " &amp; E$3</f>
        <v>COMPETITION DEAD LIFT - METHOD</v>
      </c>
      <c r="F4" s="108" t="str">
        <f>$E$2 &amp; " - " &amp; F$3</f>
        <v>COMPETITION DEAD LIFT - REST PERIODS</v>
      </c>
      <c r="G4" s="109" t="str">
        <f>$E$2 &amp; " - " &amp; G$3</f>
        <v>COMPETITION DEAD LIFT - REPS &amp; RPE</v>
      </c>
      <c r="H4" s="107" t="str">
        <f>$H$2 &amp; " - " &amp; H$3</f>
        <v>COMPETITION PRESS - METHOD</v>
      </c>
      <c r="I4" s="108" t="str">
        <f>$H$2 &amp; " - " &amp; I$3</f>
        <v>COMPETITION PRESS - REST PERIODS</v>
      </c>
      <c r="J4" s="109" t="str">
        <f>$H$2 &amp; " - " &amp; J$3</f>
        <v>COMPETITION PRESS - REPS &amp; RPE</v>
      </c>
      <c r="K4" s="107" t="str">
        <f>$K$2 &amp; " - " &amp; K$3</f>
        <v>COMPETITION SQUAT - METHOD</v>
      </c>
      <c r="L4" s="108" t="str">
        <f>$K$2 &amp; " - " &amp; L$3</f>
        <v>COMPETITION SQUAT - REST PERIODS</v>
      </c>
      <c r="M4" s="109" t="str">
        <f>$K$2 &amp; " - " &amp; M$3</f>
        <v>COMPETITION SQUAT - REPS &amp; RPE</v>
      </c>
      <c r="N4" s="107" t="str">
        <f>$N$2 &amp; " - " &amp; N$3</f>
        <v>SUPPLEMENTAL BENCH - METHOD 1 - METHOD</v>
      </c>
      <c r="O4" s="108" t="str">
        <f>$N$2 &amp; " - " &amp; O$3</f>
        <v>SUPPLEMENTAL BENCH - METHOD 1 - REST PERIODS</v>
      </c>
      <c r="P4" s="109" t="str">
        <f>$N$2 &amp; " - " &amp; P$3</f>
        <v>SUPPLEMENTAL BENCH - METHOD 1 - REPS &amp; RPE</v>
      </c>
      <c r="Q4" s="107" t="str">
        <f>$Q$2 &amp; " - " &amp; Q$3</f>
        <v>SUPPLEMENTAL BENCH - METHOD 2 - METHOD</v>
      </c>
      <c r="R4" s="108" t="str">
        <f>$Q$2 &amp; " - " &amp; R$3</f>
        <v>SUPPLEMENTAL BENCH - METHOD 2 - REST PERIODS</v>
      </c>
      <c r="S4" s="109" t="str">
        <f>$Q$2 &amp; " - " &amp; S$3</f>
        <v>SUPPLEMENTAL BENCH - METHOD 2 - REPS &amp; RPE</v>
      </c>
      <c r="T4" s="107" t="str">
        <f>$T$2 &amp; " - " &amp; T$3</f>
        <v>SUPPLEMENTAL SQUAT - METHOD 1 - METHOD</v>
      </c>
      <c r="U4" s="108" t="str">
        <f>$T$2 &amp; " - " &amp; U$3</f>
        <v>SUPPLEMENTAL SQUAT - METHOD 1 - REST PERIODS</v>
      </c>
      <c r="V4" s="109" t="str">
        <f>$T$2 &amp; " - " &amp; V$3</f>
        <v>SUPPLEMENTAL SQUAT - METHOD 1 - REPS &amp; RPE</v>
      </c>
      <c r="W4" s="107" t="str">
        <f>$W$2 &amp; " - " &amp; W$3</f>
        <v>SUPPLEMENTAL SQUAT - METHOD 2 - METHOD</v>
      </c>
      <c r="X4" s="108" t="str">
        <f t="shared" ref="X4:Y4" si="0">$W$2 &amp; " - " &amp; X$3</f>
        <v>SUPPLEMENTAL SQUAT - METHOD 2 - REST PERIODS</v>
      </c>
      <c r="Y4" s="109" t="str">
        <f t="shared" si="0"/>
        <v>SUPPLEMENTAL SQUAT - METHOD 2 - REPS &amp; RPE</v>
      </c>
      <c r="Z4" s="107" t="str">
        <f>$Z$2 &amp; " - " &amp; Z$3</f>
        <v>SUPPLEMENTAL DEAD LIFT - METHOD 2 - METHOD</v>
      </c>
      <c r="AA4" s="108" t="str">
        <f>$Z$2 &amp; " - " &amp; AA$3</f>
        <v>SUPPLEMENTAL DEAD LIFT - METHOD 2 - REST PERIODS</v>
      </c>
      <c r="AB4" s="109" t="str">
        <f>$Z$2 &amp; " - " &amp; AB$3</f>
        <v>SUPPLEMENTAL DEAD LIFT - METHOD 2 - REPS &amp; RPE</v>
      </c>
      <c r="AC4" s="107" t="s">
        <v>175</v>
      </c>
      <c r="AD4" s="108" t="s">
        <v>176</v>
      </c>
      <c r="AE4" s="109" t="s">
        <v>177</v>
      </c>
      <c r="AF4" s="109" t="s">
        <v>178</v>
      </c>
      <c r="AG4" s="350"/>
    </row>
    <row r="5" spans="1:33" ht="90" customHeight="1" x14ac:dyDescent="0.25">
      <c r="A5" s="180">
        <v>1</v>
      </c>
      <c r="B5" s="181" t="s">
        <v>76</v>
      </c>
      <c r="C5" s="182" t="s">
        <v>80</v>
      </c>
      <c r="D5" s="183" t="s">
        <v>6</v>
      </c>
      <c r="E5" s="181" t="s">
        <v>19</v>
      </c>
      <c r="F5" s="182" t="s">
        <v>85</v>
      </c>
      <c r="G5" s="183" t="s">
        <v>6</v>
      </c>
      <c r="H5" s="181" t="s">
        <v>17</v>
      </c>
      <c r="I5" s="182" t="s">
        <v>85</v>
      </c>
      <c r="J5" s="183" t="s">
        <v>6</v>
      </c>
      <c r="K5" s="181" t="s">
        <v>18</v>
      </c>
      <c r="L5" s="182" t="s">
        <v>85</v>
      </c>
      <c r="M5" s="183" t="s">
        <v>6</v>
      </c>
      <c r="N5" s="181" t="s">
        <v>20</v>
      </c>
      <c r="O5" s="182" t="s">
        <v>86</v>
      </c>
      <c r="P5" s="183" t="s">
        <v>11</v>
      </c>
      <c r="Q5" s="181" t="s">
        <v>25</v>
      </c>
      <c r="R5" s="182" t="s">
        <v>196</v>
      </c>
      <c r="S5" s="183" t="s">
        <v>207</v>
      </c>
      <c r="T5" s="181" t="s">
        <v>23</v>
      </c>
      <c r="U5" s="182" t="s">
        <v>86</v>
      </c>
      <c r="V5" s="183" t="s">
        <v>11</v>
      </c>
      <c r="W5" s="181" t="s">
        <v>197</v>
      </c>
      <c r="X5" s="182" t="s">
        <v>196</v>
      </c>
      <c r="Y5" s="183" t="s">
        <v>207</v>
      </c>
      <c r="Z5" s="181" t="s">
        <v>27</v>
      </c>
      <c r="AA5" s="182" t="s">
        <v>196</v>
      </c>
      <c r="AB5" s="183" t="s">
        <v>207</v>
      </c>
      <c r="AC5" s="223" t="s">
        <v>179</v>
      </c>
      <c r="AD5" s="224" t="s">
        <v>180</v>
      </c>
      <c r="AE5" s="224" t="s">
        <v>181</v>
      </c>
      <c r="AF5" s="225" t="s">
        <v>182</v>
      </c>
      <c r="AG5" s="350"/>
    </row>
    <row r="6" spans="1:33" ht="90" customHeight="1" x14ac:dyDescent="0.25">
      <c r="A6" s="184">
        <v>2</v>
      </c>
      <c r="B6" s="185" t="s">
        <v>76</v>
      </c>
      <c r="C6" s="186" t="s">
        <v>80</v>
      </c>
      <c r="D6" s="187" t="s">
        <v>10</v>
      </c>
      <c r="E6" s="185" t="s">
        <v>19</v>
      </c>
      <c r="F6" s="186" t="s">
        <v>85</v>
      </c>
      <c r="G6" s="187" t="s">
        <v>10</v>
      </c>
      <c r="H6" s="185" t="s">
        <v>17</v>
      </c>
      <c r="I6" s="186" t="s">
        <v>85</v>
      </c>
      <c r="J6" s="187" t="s">
        <v>10</v>
      </c>
      <c r="K6" s="185" t="s">
        <v>18</v>
      </c>
      <c r="L6" s="186" t="s">
        <v>85</v>
      </c>
      <c r="M6" s="187" t="s">
        <v>7</v>
      </c>
      <c r="N6" s="185" t="s">
        <v>20</v>
      </c>
      <c r="O6" s="186" t="s">
        <v>86</v>
      </c>
      <c r="P6" s="187" t="s">
        <v>11</v>
      </c>
      <c r="Q6" s="185" t="s">
        <v>25</v>
      </c>
      <c r="R6" s="186" t="s">
        <v>196</v>
      </c>
      <c r="S6" s="183" t="s">
        <v>207</v>
      </c>
      <c r="T6" s="185" t="s">
        <v>23</v>
      </c>
      <c r="U6" s="186" t="s">
        <v>86</v>
      </c>
      <c r="V6" s="187" t="s">
        <v>11</v>
      </c>
      <c r="W6" s="185" t="s">
        <v>197</v>
      </c>
      <c r="X6" s="186" t="s">
        <v>196</v>
      </c>
      <c r="Y6" s="183" t="s">
        <v>207</v>
      </c>
      <c r="Z6" s="185" t="s">
        <v>27</v>
      </c>
      <c r="AA6" s="186" t="s">
        <v>196</v>
      </c>
      <c r="AB6" s="183" t="s">
        <v>207</v>
      </c>
      <c r="AC6" s="223" t="s">
        <v>183</v>
      </c>
      <c r="AD6" s="224" t="s">
        <v>180</v>
      </c>
      <c r="AE6" s="224" t="s">
        <v>181</v>
      </c>
      <c r="AF6" s="225" t="s">
        <v>184</v>
      </c>
      <c r="AG6" s="350"/>
    </row>
    <row r="7" spans="1:33" ht="90" customHeight="1" x14ac:dyDescent="0.25">
      <c r="A7" s="184">
        <v>3</v>
      </c>
      <c r="B7" s="188" t="s">
        <v>76</v>
      </c>
      <c r="C7" s="189" t="s">
        <v>80</v>
      </c>
      <c r="D7" s="190" t="s">
        <v>10</v>
      </c>
      <c r="E7" s="188" t="s">
        <v>19</v>
      </c>
      <c r="F7" s="189" t="s">
        <v>85</v>
      </c>
      <c r="G7" s="190" t="s">
        <v>10</v>
      </c>
      <c r="H7" s="188" t="s">
        <v>17</v>
      </c>
      <c r="I7" s="189" t="s">
        <v>85</v>
      </c>
      <c r="J7" s="190" t="s">
        <v>10</v>
      </c>
      <c r="K7" s="188" t="s">
        <v>18</v>
      </c>
      <c r="L7" s="189" t="s">
        <v>85</v>
      </c>
      <c r="M7" s="190" t="s">
        <v>7</v>
      </c>
      <c r="N7" s="188" t="s">
        <v>21</v>
      </c>
      <c r="O7" s="189" t="s">
        <v>86</v>
      </c>
      <c r="P7" s="190" t="s">
        <v>11</v>
      </c>
      <c r="Q7" s="188" t="s">
        <v>25</v>
      </c>
      <c r="R7" s="189" t="s">
        <v>196</v>
      </c>
      <c r="S7" s="183" t="s">
        <v>207</v>
      </c>
      <c r="T7" s="188" t="s">
        <v>23</v>
      </c>
      <c r="U7" s="189" t="s">
        <v>86</v>
      </c>
      <c r="V7" s="190" t="s">
        <v>11</v>
      </c>
      <c r="W7" s="181" t="s">
        <v>197</v>
      </c>
      <c r="X7" s="189" t="s">
        <v>196</v>
      </c>
      <c r="Y7" s="183" t="s">
        <v>207</v>
      </c>
      <c r="Z7" s="188" t="s">
        <v>27</v>
      </c>
      <c r="AA7" s="189" t="s">
        <v>196</v>
      </c>
      <c r="AB7" s="183" t="s">
        <v>207</v>
      </c>
      <c r="AC7" s="223" t="s">
        <v>185</v>
      </c>
      <c r="AD7" s="224" t="s">
        <v>186</v>
      </c>
      <c r="AE7" s="224" t="s">
        <v>187</v>
      </c>
      <c r="AF7" s="225" t="s">
        <v>188</v>
      </c>
      <c r="AG7" s="350"/>
    </row>
    <row r="8" spans="1:33" ht="90" customHeight="1" x14ac:dyDescent="0.25">
      <c r="A8" s="184">
        <v>4</v>
      </c>
      <c r="B8" s="185" t="s">
        <v>76</v>
      </c>
      <c r="C8" s="186" t="s">
        <v>80</v>
      </c>
      <c r="D8" s="187" t="s">
        <v>6</v>
      </c>
      <c r="E8" s="185" t="s">
        <v>19</v>
      </c>
      <c r="F8" s="186" t="s">
        <v>85</v>
      </c>
      <c r="G8" s="187" t="s">
        <v>6</v>
      </c>
      <c r="H8" s="185" t="s">
        <v>17</v>
      </c>
      <c r="I8" s="186" t="s">
        <v>85</v>
      </c>
      <c r="J8" s="187" t="s">
        <v>6</v>
      </c>
      <c r="K8" s="185" t="s">
        <v>18</v>
      </c>
      <c r="L8" s="186" t="s">
        <v>85</v>
      </c>
      <c r="M8" s="187" t="s">
        <v>8</v>
      </c>
      <c r="N8" s="185" t="s">
        <v>21</v>
      </c>
      <c r="O8" s="186" t="s">
        <v>86</v>
      </c>
      <c r="P8" s="187" t="s">
        <v>12</v>
      </c>
      <c r="Q8" s="185" t="s">
        <v>25</v>
      </c>
      <c r="R8" s="186" t="s">
        <v>196</v>
      </c>
      <c r="S8" s="183" t="s">
        <v>207</v>
      </c>
      <c r="T8" s="185" t="s">
        <v>23</v>
      </c>
      <c r="U8" s="186" t="s">
        <v>86</v>
      </c>
      <c r="V8" s="187" t="s">
        <v>12</v>
      </c>
      <c r="W8" s="185" t="s">
        <v>197</v>
      </c>
      <c r="X8" s="186" t="s">
        <v>196</v>
      </c>
      <c r="Y8" s="183" t="s">
        <v>207</v>
      </c>
      <c r="Z8" s="185" t="s">
        <v>27</v>
      </c>
      <c r="AA8" s="186" t="s">
        <v>196</v>
      </c>
      <c r="AB8" s="183" t="s">
        <v>207</v>
      </c>
      <c r="AC8" s="223" t="s">
        <v>185</v>
      </c>
      <c r="AD8" s="224" t="s">
        <v>186</v>
      </c>
      <c r="AE8" s="224" t="s">
        <v>187</v>
      </c>
      <c r="AF8" s="225" t="s">
        <v>188</v>
      </c>
      <c r="AG8" s="350"/>
    </row>
    <row r="9" spans="1:33" ht="90" customHeight="1" x14ac:dyDescent="0.25">
      <c r="A9" s="184">
        <v>5</v>
      </c>
      <c r="B9" s="188" t="s">
        <v>76</v>
      </c>
      <c r="C9" s="189" t="s">
        <v>80</v>
      </c>
      <c r="D9" s="190" t="s">
        <v>9</v>
      </c>
      <c r="E9" s="188" t="s">
        <v>19</v>
      </c>
      <c r="F9" s="189" t="s">
        <v>85</v>
      </c>
      <c r="G9" s="190" t="s">
        <v>9</v>
      </c>
      <c r="H9" s="188" t="s">
        <v>17</v>
      </c>
      <c r="I9" s="189" t="s">
        <v>85</v>
      </c>
      <c r="J9" s="190" t="s">
        <v>9</v>
      </c>
      <c r="K9" s="188" t="s">
        <v>18</v>
      </c>
      <c r="L9" s="189" t="s">
        <v>85</v>
      </c>
      <c r="M9" s="190" t="s">
        <v>9</v>
      </c>
      <c r="N9" s="188" t="s">
        <v>22</v>
      </c>
      <c r="O9" s="189" t="s">
        <v>86</v>
      </c>
      <c r="P9" s="190" t="s">
        <v>13</v>
      </c>
      <c r="Q9" s="188" t="s">
        <v>26</v>
      </c>
      <c r="R9" s="186" t="s">
        <v>196</v>
      </c>
      <c r="S9" s="190" t="s">
        <v>208</v>
      </c>
      <c r="T9" s="188" t="s">
        <v>24</v>
      </c>
      <c r="U9" s="189" t="s">
        <v>86</v>
      </c>
      <c r="V9" s="190" t="s">
        <v>13</v>
      </c>
      <c r="W9" s="188" t="s">
        <v>26</v>
      </c>
      <c r="X9" s="186" t="s">
        <v>196</v>
      </c>
      <c r="Y9" s="190" t="s">
        <v>208</v>
      </c>
      <c r="Z9" s="188" t="s">
        <v>27</v>
      </c>
      <c r="AA9" s="186" t="s">
        <v>196</v>
      </c>
      <c r="AB9" s="190" t="s">
        <v>208</v>
      </c>
      <c r="AC9" s="223" t="s">
        <v>189</v>
      </c>
      <c r="AD9" s="224" t="s">
        <v>190</v>
      </c>
      <c r="AE9" s="224" t="s">
        <v>191</v>
      </c>
      <c r="AF9" s="225" t="s">
        <v>192</v>
      </c>
      <c r="AG9" s="350"/>
    </row>
    <row r="10" spans="1:33" ht="90" customHeight="1" x14ac:dyDescent="0.25">
      <c r="A10" s="184">
        <v>6</v>
      </c>
      <c r="B10" s="185" t="s">
        <v>76</v>
      </c>
      <c r="C10" s="186" t="s">
        <v>80</v>
      </c>
      <c r="D10" s="187" t="s">
        <v>9</v>
      </c>
      <c r="E10" s="185" t="s">
        <v>19</v>
      </c>
      <c r="F10" s="186" t="s">
        <v>85</v>
      </c>
      <c r="G10" s="187" t="s">
        <v>9</v>
      </c>
      <c r="H10" s="185" t="s">
        <v>17</v>
      </c>
      <c r="I10" s="186" t="s">
        <v>85</v>
      </c>
      <c r="J10" s="187" t="s">
        <v>9</v>
      </c>
      <c r="K10" s="185" t="s">
        <v>18</v>
      </c>
      <c r="L10" s="186" t="s">
        <v>85</v>
      </c>
      <c r="M10" s="187" t="s">
        <v>9</v>
      </c>
      <c r="N10" s="185" t="s">
        <v>22</v>
      </c>
      <c r="O10" s="186" t="s">
        <v>86</v>
      </c>
      <c r="P10" s="187" t="s">
        <v>13</v>
      </c>
      <c r="Q10" s="185" t="s">
        <v>26</v>
      </c>
      <c r="R10" s="186" t="s">
        <v>196</v>
      </c>
      <c r="S10" s="190" t="s">
        <v>208</v>
      </c>
      <c r="T10" s="185" t="s">
        <v>24</v>
      </c>
      <c r="U10" s="186" t="s">
        <v>86</v>
      </c>
      <c r="V10" s="187" t="s">
        <v>13</v>
      </c>
      <c r="W10" s="185" t="s">
        <v>26</v>
      </c>
      <c r="X10" s="186" t="s">
        <v>196</v>
      </c>
      <c r="Y10" s="190" t="s">
        <v>208</v>
      </c>
      <c r="Z10" s="185" t="s">
        <v>27</v>
      </c>
      <c r="AA10" s="186" t="s">
        <v>196</v>
      </c>
      <c r="AB10" s="190" t="s">
        <v>208</v>
      </c>
      <c r="AC10" s="223" t="s">
        <v>189</v>
      </c>
      <c r="AD10" s="224" t="s">
        <v>193</v>
      </c>
      <c r="AE10" s="224" t="s">
        <v>194</v>
      </c>
      <c r="AF10" s="225" t="s">
        <v>192</v>
      </c>
      <c r="AG10" s="350"/>
    </row>
    <row r="11" spans="1:33" ht="90" customHeight="1" x14ac:dyDescent="0.25">
      <c r="A11" s="191">
        <v>7</v>
      </c>
      <c r="B11" s="192" t="s">
        <v>76</v>
      </c>
      <c r="C11" s="193" t="s">
        <v>80</v>
      </c>
      <c r="D11" s="194" t="s">
        <v>9</v>
      </c>
      <c r="E11" s="192" t="s">
        <v>19</v>
      </c>
      <c r="F11" s="193" t="s">
        <v>85</v>
      </c>
      <c r="G11" s="194" t="s">
        <v>9</v>
      </c>
      <c r="H11" s="192" t="s">
        <v>17</v>
      </c>
      <c r="I11" s="193" t="s">
        <v>85</v>
      </c>
      <c r="J11" s="194" t="s">
        <v>9</v>
      </c>
      <c r="K11" s="192" t="s">
        <v>18</v>
      </c>
      <c r="L11" s="193" t="s">
        <v>85</v>
      </c>
      <c r="M11" s="194" t="s">
        <v>9</v>
      </c>
      <c r="N11" s="192" t="s">
        <v>22</v>
      </c>
      <c r="O11" s="193" t="s">
        <v>86</v>
      </c>
      <c r="P11" s="194" t="s">
        <v>13</v>
      </c>
      <c r="Q11" s="192" t="s">
        <v>26</v>
      </c>
      <c r="R11" s="186" t="s">
        <v>196</v>
      </c>
      <c r="S11" s="190" t="s">
        <v>208</v>
      </c>
      <c r="T11" s="192" t="s">
        <v>24</v>
      </c>
      <c r="U11" s="193" t="s">
        <v>86</v>
      </c>
      <c r="V11" s="194" t="s">
        <v>13</v>
      </c>
      <c r="W11" s="192" t="s">
        <v>26</v>
      </c>
      <c r="X11" s="186" t="s">
        <v>196</v>
      </c>
      <c r="Y11" s="190" t="s">
        <v>208</v>
      </c>
      <c r="Z11" s="192" t="s">
        <v>27</v>
      </c>
      <c r="AA11" s="186" t="s">
        <v>196</v>
      </c>
      <c r="AB11" s="190" t="s">
        <v>208</v>
      </c>
      <c r="AC11" s="223" t="s">
        <v>189</v>
      </c>
      <c r="AD11" s="224" t="s">
        <v>193</v>
      </c>
      <c r="AE11" s="224" t="s">
        <v>194</v>
      </c>
      <c r="AF11" s="225" t="s">
        <v>195</v>
      </c>
      <c r="AG11" s="350"/>
    </row>
    <row r="12" spans="1:33" ht="30" customHeight="1" x14ac:dyDescent="0.25">
      <c r="A12" s="37"/>
      <c r="B12" s="38" t="s">
        <v>54</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51"/>
    </row>
  </sheetData>
  <sheetProtection password="C31E" sheet="1" objects="1" scenarios="1" insertColumns="0" insertRows="0" deleteColumns="0" deleteRows="0"/>
  <mergeCells count="13">
    <mergeCell ref="A2:A4"/>
    <mergeCell ref="AG2:AG12"/>
    <mergeCell ref="E2:G2"/>
    <mergeCell ref="H2:J2"/>
    <mergeCell ref="K2:M2"/>
    <mergeCell ref="Q2:S2"/>
    <mergeCell ref="T2:V2"/>
    <mergeCell ref="Z2:AB2"/>
    <mergeCell ref="W2:Y2"/>
    <mergeCell ref="N2:P2"/>
    <mergeCell ref="B2:D2"/>
    <mergeCell ref="AC2:AF2"/>
    <mergeCell ref="AE3:AF3"/>
  </mergeCells>
  <dataValidations count="1">
    <dataValidation type="list" allowBlank="1" showInputMessage="1" showErrorMessage="1" sqref="B2 E2 H2 K2 N2 Q2 T2 Z2 W2 AC2">
      <formula1>listExerciseType</formula1>
    </dataValidation>
  </dataValidations>
  <pageMargins left="0.7" right="0.7" top="0.75" bottom="0.75" header="0.3" footer="0.3"/>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800F20"/>
  </sheetPr>
  <dimension ref="A1:X127"/>
  <sheetViews>
    <sheetView showGridLines="0" tabSelected="1" zoomScale="60" zoomScaleNormal="60" zoomScaleSheetLayoutView="80" workbookViewId="0">
      <selection activeCell="P19" sqref="P19:T19"/>
    </sheetView>
  </sheetViews>
  <sheetFormatPr defaultColWidth="10.875" defaultRowHeight="15.75" zeroHeight="1" x14ac:dyDescent="0.25"/>
  <cols>
    <col min="1" max="1" width="2.875" customWidth="1"/>
    <col min="2" max="2" width="20.875" customWidth="1"/>
    <col min="3" max="3" width="2.875" customWidth="1"/>
    <col min="4" max="4" width="25.875" customWidth="1"/>
    <col min="5" max="8" width="20.875" customWidth="1"/>
    <col min="9" max="9" width="5.875" customWidth="1"/>
    <col min="10" max="10" width="25.875" customWidth="1"/>
    <col min="11" max="14" width="20.875" customWidth="1"/>
    <col min="15" max="15" width="5.875" customWidth="1"/>
    <col min="16" max="16" width="25.875" customWidth="1"/>
    <col min="17" max="20" width="20.875" customWidth="1"/>
    <col min="21" max="21" width="2.875" customWidth="1"/>
  </cols>
  <sheetData>
    <row r="1" spans="1:24" ht="200.1" customHeight="1" x14ac:dyDescent="0.25">
      <c r="A1" s="1"/>
      <c r="B1" s="1"/>
      <c r="C1" s="1"/>
      <c r="D1" s="1"/>
      <c r="F1" s="102"/>
      <c r="H1" s="400">
        <v>1</v>
      </c>
      <c r="I1" s="400"/>
      <c r="J1" s="400"/>
      <c r="K1" s="400"/>
      <c r="L1" s="400"/>
      <c r="M1" s="400"/>
      <c r="N1" s="400"/>
      <c r="O1" s="400"/>
      <c r="P1" s="400"/>
      <c r="Q1" s="400"/>
      <c r="R1" s="400"/>
      <c r="S1" s="400"/>
      <c r="T1" s="400"/>
      <c r="U1" s="63"/>
    </row>
    <row r="2" spans="1:24" ht="15" customHeight="1" x14ac:dyDescent="0.25">
      <c r="A2" s="1"/>
      <c r="B2" s="1"/>
      <c r="C2" s="1"/>
      <c r="D2" s="1"/>
      <c r="E2" s="1"/>
      <c r="F2" s="1"/>
      <c r="G2" s="64"/>
      <c r="H2" s="64"/>
      <c r="I2" s="64"/>
      <c r="J2" s="64"/>
      <c r="K2" s="64"/>
      <c r="L2" s="64"/>
      <c r="M2" s="64"/>
      <c r="N2" s="64"/>
      <c r="O2" s="64"/>
      <c r="P2" s="64"/>
      <c r="Q2" s="64"/>
      <c r="R2" s="64"/>
      <c r="S2" s="64"/>
      <c r="T2" s="64"/>
      <c r="U2" s="64"/>
    </row>
    <row r="3" spans="1:24" ht="60" customHeight="1" x14ac:dyDescent="0.25">
      <c r="A3" s="1"/>
      <c r="B3" s="388">
        <f>H1</f>
        <v>1</v>
      </c>
      <c r="C3" s="1"/>
      <c r="D3" s="122" t="s">
        <v>97</v>
      </c>
      <c r="E3" s="123"/>
      <c r="F3" s="118"/>
      <c r="G3" s="118"/>
      <c r="H3" s="123"/>
      <c r="I3" s="123"/>
      <c r="J3" s="103"/>
      <c r="K3" s="124"/>
      <c r="L3" s="158" t="s">
        <v>110</v>
      </c>
      <c r="M3" s="159"/>
      <c r="N3" s="159"/>
      <c r="O3" s="159"/>
      <c r="P3" s="159"/>
      <c r="Q3" s="159"/>
      <c r="R3" s="159"/>
      <c r="S3" s="159"/>
      <c r="T3" s="160"/>
      <c r="U3" s="64"/>
      <c r="V3" s="64"/>
      <c r="W3" s="64"/>
      <c r="X3" s="64"/>
    </row>
    <row r="4" spans="1:24" ht="60" customHeight="1" x14ac:dyDescent="0.25">
      <c r="A4" s="1"/>
      <c r="B4" s="388"/>
      <c r="C4" s="1"/>
      <c r="D4" s="401" t="s">
        <v>96</v>
      </c>
      <c r="E4" s="402"/>
      <c r="F4" s="131" t="s">
        <v>60</v>
      </c>
      <c r="G4" s="131" t="s">
        <v>59</v>
      </c>
      <c r="H4" s="134" t="s">
        <v>90</v>
      </c>
      <c r="I4" s="372" t="s">
        <v>88</v>
      </c>
      <c r="J4" s="373"/>
      <c r="K4" s="124"/>
      <c r="L4" s="392" t="s">
        <v>161</v>
      </c>
      <c r="M4" s="393"/>
      <c r="N4" s="393"/>
      <c r="O4" s="393"/>
      <c r="P4" s="393"/>
      <c r="Q4" s="393"/>
      <c r="R4" s="393"/>
      <c r="S4" s="393"/>
      <c r="T4" s="394"/>
      <c r="U4" s="69"/>
      <c r="V4" s="69"/>
      <c r="W4" s="69"/>
      <c r="X4" s="69"/>
    </row>
    <row r="5" spans="1:24" ht="50.1" customHeight="1" x14ac:dyDescent="0.25">
      <c r="A5" s="1"/>
      <c r="B5" s="388"/>
      <c r="C5" s="1"/>
      <c r="D5" s="403" t="s">
        <v>15</v>
      </c>
      <c r="E5" s="404"/>
      <c r="F5" s="67">
        <f ca="1">IF(AND($D5=$D$19,$E$33&lt;&gt;0),VLOOKUP(F$4,$D$33:$H$37,2,0),0)
+IF(AND($D5=$J$19,$K$33&lt;&gt;0),VLOOKUP(F$4,$J$33:$N$37,2,0),0)
+IF(AND($D5=$P$19,$Q$33&lt;&gt;0),VLOOKUP(F$4,$P$33:$T$37,2,0),0)
+IF(AND($D5=$D$43,$E$57&lt;&gt;0),VLOOKUP(F$4,$D$57:$H$61,2,0),0)
+IF(AND($D5=$J$43,$K$57&lt;&gt;0),VLOOKUP(F$4,$J$57:$N$61,2,0),0)
+IF(AND($D5=$P$43,$Q$57&lt;&gt;0),VLOOKUP(F$4,$P$57:$T$61,2,0),0)
+IF(AND($D5=$D$67,$E$81&lt;&gt;0),VLOOKUP(F$4,$D$81:$H$85,2,0),0)
+IF(AND($D5=$J$67,$K$81&lt;&gt;0),VLOOKUP(F$4,$J$81:$N$85,2,0),0)
+IF(AND($D5=$P$67,$Q$81&lt;&gt;0),VLOOKUP(F$4,$P$81:$T$85,2,0),0)</f>
        <v>0</v>
      </c>
      <c r="G5" s="68">
        <f t="shared" ref="G5:G13" ca="1" si="0">IF(AND($D5=$D$19,$E$33&lt;&gt;0),VLOOKUP(G$4,$D$33:$H$37,2,0),0)
+IF(AND($D5=$J$19,$K$33&lt;&gt;0),VLOOKUP(G$4,$J$33:$N$37,2,0),0)
+IF(AND($D5=$P$19,$Q$33&lt;&gt;0),VLOOKUP(G$4,$P$33:$T$37,2,0),0)
+IF(AND($D5=$D$43,$E$57&lt;&gt;0),VLOOKUP(G$4,$D$57:$H$61,2,0),0)
+IF(AND($D5=$J$43,$K$57&lt;&gt;0),VLOOKUP(G$4,$J$57:$N$61,2,0),0)
+IF(AND($D5=$P$43,$Q$57&lt;&gt;0),VLOOKUP(G$4,$P$57:$T$61,2,0),0)
+IF(AND($D5=$D$67,$E$81&lt;&gt;0),VLOOKUP(G$4,$D$81:$H$85,2,0),0)
+IF(AND($D5=$J$67,$K$81&lt;&gt;0),VLOOKUP(G$4,$J$81:$N$85,2,0),0)
+IF(AND($D5=$P$67,$Q$81&lt;&gt;0),VLOOKUP(G$4,$P$81:$T$85,2,0),0)</f>
        <v>0</v>
      </c>
      <c r="H5" s="168">
        <f t="shared" ref="H5:I13" ca="1" si="1">IF(AND($D5=$D$19,$E$33&lt;&gt;0),VLOOKUP(H$4,$D$33:$H$37,2,0),0)
+IF(AND($D5=$J$19,$K$33&lt;&gt;0),VLOOKUP(H$4,$J$33:$N$37,2,0),0)
+IF(AND($D5=$P$19,$Q$33&lt;&gt;0),VLOOKUP(H$4,$P$33:$T$37,2,0),0)
+IF(AND($D5=$D$43,$E$57&lt;&gt;0),VLOOKUP(H$4,$D$57:$H$61,2,0),0)
+IF(AND($D5=$J$43,$K$57&lt;&gt;0),VLOOKUP(H$4,$J$57:$N$61,2,0),0)
+IF(AND($D5=$P$43,$Q$57&lt;&gt;0),VLOOKUP(H$4,$P$57:$T$61,2,0),0)
+IF(AND($D5=$D$67,$E$81&lt;&gt;0),VLOOKUP(H$4,$D$81:$H$85,2,0),0)
+IF(AND($D5=$J$67,$K$81&lt;&gt;0),VLOOKUP(H$4,$J$81:$N$85,2,0),0)
+IF(AND($D5=$P$67,$Q$81&lt;&gt;0),VLOOKUP(H$4,$P$81:$T$85,2,0),0)</f>
        <v>0</v>
      </c>
      <c r="I5" s="374">
        <f ca="1">IF(AND($D5=$D$19,$E$33&lt;&gt;0),VLOOKUP(I$4,$D$33:$H$37,2,0),0)
+IF(AND($D5=$J$19,$K$33&lt;&gt;0),VLOOKUP(I$4,$J$33:$N$37,2,0),0)
+IF(AND($D5=$P$19,$Q$33&lt;&gt;0),VLOOKUP(I$4,$P$33:$T$37,2,0),0)
+IF(AND($D5=$D$43,$E$57&lt;&gt;0),VLOOKUP(I$4,$D$57:$H$61,2,0),0)
+IF(AND($D5=$J$43,$K$57&lt;&gt;0),VLOOKUP(I$4,$J$57:$N$61,2,0),0)
+IF(AND($D5=$P$43,$Q$57&lt;&gt;0),VLOOKUP(I$4,$P$57:$T$61,2,0),0)
+IF(AND($D5=$D$67,$E$81&lt;&gt;0),VLOOKUP(I$4,$D$81:$H$85,2,0),0)
+IF(AND($D5=$J$67,$K$81&lt;&gt;0),VLOOKUP(I$4,$J$81:$N$85,2,0),0)
+IF(AND($D5=$P$67,$Q$81&lt;&gt;0),VLOOKUP(I$4,$P$81:$T$85,2,0),0)</f>
        <v>0</v>
      </c>
      <c r="J5" s="375"/>
      <c r="K5" s="124"/>
      <c r="L5" s="392"/>
      <c r="M5" s="393"/>
      <c r="N5" s="393"/>
      <c r="O5" s="393"/>
      <c r="P5" s="393"/>
      <c r="Q5" s="393"/>
      <c r="R5" s="393"/>
      <c r="S5" s="393"/>
      <c r="T5" s="394"/>
      <c r="U5" s="64"/>
      <c r="V5" s="64"/>
      <c r="W5" s="64"/>
      <c r="X5" s="64"/>
    </row>
    <row r="6" spans="1:24" ht="50.1" customHeight="1" x14ac:dyDescent="0.25">
      <c r="A6" s="1"/>
      <c r="B6" s="388"/>
      <c r="C6" s="1"/>
      <c r="D6" s="403" t="s">
        <v>92</v>
      </c>
      <c r="E6" s="404"/>
      <c r="F6" s="67">
        <f t="shared" ref="F6:F13" ca="1" si="2">IF(AND($D6=$D$19,$E$33&lt;&gt;0),VLOOKUP(F$4,$D$33:$H$37,2,0),0)
+IF(AND($D6=$J$19,$K$33&lt;&gt;0),VLOOKUP(F$4,$J$33:$N$37,2,0),0)
+IF(AND($D6=$P$19,$Q$33&lt;&gt;0),VLOOKUP(F$4,$P$33:$T$37,2,0),0)
+IF(AND($D6=$D$43,$E$57&lt;&gt;0),VLOOKUP(F$4,$D$57:$H$61,2,0),0)
+IF(AND($D6=$J$43,$K$57&lt;&gt;0),VLOOKUP(F$4,$J$57:$N$61,2,0),0)
+IF(AND($D6=$P$43,$Q$57&lt;&gt;0),VLOOKUP(F$4,$P$57:$T$61,2,0),0)
+IF(AND($D6=$D$67,$E$81&lt;&gt;0),VLOOKUP(F$4,$D$81:$H$85,2,0),0)
+IF(AND($D6=$J$67,$K$81&lt;&gt;0),VLOOKUP(F$4,$J$81:$N$85,2,0),0)
+IF(AND($D6=$P$67,$Q$81&lt;&gt;0),VLOOKUP(F$4,$P$81:$T$85,2,0),0)</f>
        <v>0</v>
      </c>
      <c r="G6" s="68">
        <f t="shared" ca="1" si="0"/>
        <v>0</v>
      </c>
      <c r="H6" s="168">
        <f t="shared" ca="1" si="1"/>
        <v>0</v>
      </c>
      <c r="I6" s="374">
        <f t="shared" ca="1" si="1"/>
        <v>0</v>
      </c>
      <c r="J6" s="375"/>
      <c r="K6" s="124"/>
      <c r="L6" s="392"/>
      <c r="M6" s="393"/>
      <c r="N6" s="393"/>
      <c r="O6" s="393"/>
      <c r="P6" s="393"/>
      <c r="Q6" s="393"/>
      <c r="R6" s="393"/>
      <c r="S6" s="393"/>
      <c r="T6" s="394"/>
      <c r="U6" s="65"/>
      <c r="V6" s="65"/>
      <c r="W6" s="65"/>
      <c r="X6" s="65"/>
    </row>
    <row r="7" spans="1:24" ht="50.1" customHeight="1" x14ac:dyDescent="0.25">
      <c r="A7" s="1"/>
      <c r="B7" s="388"/>
      <c r="C7" s="1"/>
      <c r="D7" s="403" t="s">
        <v>16</v>
      </c>
      <c r="E7" s="404"/>
      <c r="F7" s="67">
        <f t="shared" ca="1" si="2"/>
        <v>0</v>
      </c>
      <c r="G7" s="68">
        <f t="shared" ca="1" si="0"/>
        <v>0</v>
      </c>
      <c r="H7" s="168">
        <f t="shared" ca="1" si="1"/>
        <v>0</v>
      </c>
      <c r="I7" s="374">
        <f t="shared" ca="1" si="1"/>
        <v>0</v>
      </c>
      <c r="J7" s="375"/>
      <c r="K7" s="124"/>
      <c r="L7" s="392"/>
      <c r="M7" s="393"/>
      <c r="N7" s="393"/>
      <c r="O7" s="393"/>
      <c r="P7" s="393"/>
      <c r="Q7" s="393"/>
      <c r="R7" s="393"/>
      <c r="S7" s="393"/>
      <c r="T7" s="394"/>
      <c r="U7" s="65"/>
      <c r="V7" s="65"/>
      <c r="W7" s="65"/>
      <c r="X7" s="65"/>
    </row>
    <row r="8" spans="1:24" ht="50.1" customHeight="1" x14ac:dyDescent="0.25">
      <c r="A8" s="1"/>
      <c r="B8" s="388"/>
      <c r="C8" s="1"/>
      <c r="D8" s="403" t="s">
        <v>5</v>
      </c>
      <c r="E8" s="404"/>
      <c r="F8" s="67">
        <f t="shared" ca="1" si="2"/>
        <v>0</v>
      </c>
      <c r="G8" s="68">
        <f t="shared" ca="1" si="0"/>
        <v>0</v>
      </c>
      <c r="H8" s="168">
        <f t="shared" ca="1" si="1"/>
        <v>0</v>
      </c>
      <c r="I8" s="374">
        <f t="shared" ca="1" si="1"/>
        <v>0</v>
      </c>
      <c r="J8" s="375"/>
      <c r="K8" s="124"/>
      <c r="L8" s="392"/>
      <c r="M8" s="393"/>
      <c r="N8" s="393"/>
      <c r="O8" s="393"/>
      <c r="P8" s="393"/>
      <c r="Q8" s="393"/>
      <c r="R8" s="393"/>
      <c r="S8" s="393"/>
      <c r="T8" s="394"/>
      <c r="U8" s="65"/>
      <c r="V8" s="65"/>
      <c r="W8" s="65"/>
      <c r="X8" s="65"/>
    </row>
    <row r="9" spans="1:24" ht="50.1" customHeight="1" x14ac:dyDescent="0.25">
      <c r="A9" s="1"/>
      <c r="B9" s="388"/>
      <c r="C9" s="1"/>
      <c r="D9" s="403" t="s">
        <v>81</v>
      </c>
      <c r="E9" s="404"/>
      <c r="F9" s="67">
        <f t="shared" ca="1" si="2"/>
        <v>0</v>
      </c>
      <c r="G9" s="68">
        <f t="shared" ca="1" si="0"/>
        <v>0</v>
      </c>
      <c r="H9" s="168">
        <f t="shared" ca="1" si="1"/>
        <v>0</v>
      </c>
      <c r="I9" s="374">
        <f t="shared" ca="1" si="1"/>
        <v>0</v>
      </c>
      <c r="J9" s="375"/>
      <c r="K9" s="124"/>
      <c r="L9" s="392"/>
      <c r="M9" s="393"/>
      <c r="N9" s="393"/>
      <c r="O9" s="393"/>
      <c r="P9" s="393"/>
      <c r="Q9" s="393"/>
      <c r="R9" s="393"/>
      <c r="S9" s="393"/>
      <c r="T9" s="394"/>
      <c r="U9" s="65"/>
      <c r="V9" s="65"/>
      <c r="W9" s="65"/>
      <c r="X9" s="65"/>
    </row>
    <row r="10" spans="1:24" ht="50.1" customHeight="1" x14ac:dyDescent="0.25">
      <c r="A10" s="1"/>
      <c r="B10" s="388"/>
      <c r="C10" s="1"/>
      <c r="D10" s="403" t="s">
        <v>82</v>
      </c>
      <c r="E10" s="404"/>
      <c r="F10" s="67">
        <f t="shared" ca="1" si="2"/>
        <v>0</v>
      </c>
      <c r="G10" s="68">
        <f t="shared" ca="1" si="0"/>
        <v>0</v>
      </c>
      <c r="H10" s="168">
        <f t="shared" ca="1" si="1"/>
        <v>0</v>
      </c>
      <c r="I10" s="374">
        <f t="shared" ca="1" si="1"/>
        <v>0</v>
      </c>
      <c r="J10" s="375"/>
      <c r="K10" s="124"/>
      <c r="L10" s="392"/>
      <c r="M10" s="393"/>
      <c r="N10" s="393"/>
      <c r="O10" s="393"/>
      <c r="P10" s="393"/>
      <c r="Q10" s="393"/>
      <c r="R10" s="393"/>
      <c r="S10" s="393"/>
      <c r="T10" s="394"/>
      <c r="U10" s="65"/>
      <c r="V10" s="65"/>
      <c r="W10" s="65"/>
      <c r="X10" s="65"/>
    </row>
    <row r="11" spans="1:24" ht="50.1" customHeight="1" x14ac:dyDescent="0.25">
      <c r="A11" s="1"/>
      <c r="B11" s="388"/>
      <c r="C11" s="1"/>
      <c r="D11" s="403" t="s">
        <v>93</v>
      </c>
      <c r="E11" s="404"/>
      <c r="F11" s="67">
        <f t="shared" ca="1" si="2"/>
        <v>0</v>
      </c>
      <c r="G11" s="68">
        <f t="shared" ca="1" si="0"/>
        <v>0</v>
      </c>
      <c r="H11" s="168">
        <f t="shared" ca="1" si="1"/>
        <v>0</v>
      </c>
      <c r="I11" s="374">
        <f t="shared" ca="1" si="1"/>
        <v>0</v>
      </c>
      <c r="J11" s="375"/>
      <c r="K11" s="124"/>
      <c r="L11" s="392"/>
      <c r="M11" s="393"/>
      <c r="N11" s="393"/>
      <c r="O11" s="393"/>
      <c r="P11" s="393"/>
      <c r="Q11" s="393"/>
      <c r="R11" s="393"/>
      <c r="S11" s="393"/>
      <c r="T11" s="394"/>
      <c r="U11" s="65"/>
      <c r="V11" s="65"/>
      <c r="W11" s="65"/>
      <c r="X11" s="65"/>
    </row>
    <row r="12" spans="1:24" ht="50.1" customHeight="1" x14ac:dyDescent="0.25">
      <c r="A12" s="1"/>
      <c r="B12" s="388"/>
      <c r="C12" s="1"/>
      <c r="D12" s="403" t="s">
        <v>83</v>
      </c>
      <c r="E12" s="404"/>
      <c r="F12" s="67">
        <f t="shared" ca="1" si="2"/>
        <v>0</v>
      </c>
      <c r="G12" s="68">
        <f t="shared" ca="1" si="0"/>
        <v>0</v>
      </c>
      <c r="H12" s="168">
        <f t="shared" ca="1" si="1"/>
        <v>0</v>
      </c>
      <c r="I12" s="374">
        <f t="shared" ca="1" si="1"/>
        <v>0</v>
      </c>
      <c r="J12" s="375"/>
      <c r="K12" s="124"/>
      <c r="L12" s="392"/>
      <c r="M12" s="393"/>
      <c r="N12" s="393"/>
      <c r="O12" s="393"/>
      <c r="P12" s="393"/>
      <c r="Q12" s="393"/>
      <c r="R12" s="393"/>
      <c r="S12" s="393"/>
      <c r="T12" s="394"/>
      <c r="U12" s="65"/>
      <c r="V12" s="65"/>
      <c r="W12" s="65"/>
      <c r="X12" s="65"/>
    </row>
    <row r="13" spans="1:24" ht="50.1" customHeight="1" thickBot="1" x14ac:dyDescent="0.3">
      <c r="A13" s="1"/>
      <c r="B13" s="388"/>
      <c r="C13" s="1"/>
      <c r="D13" s="405" t="s">
        <v>84</v>
      </c>
      <c r="E13" s="406"/>
      <c r="F13" s="67">
        <f t="shared" ca="1" si="2"/>
        <v>0</v>
      </c>
      <c r="G13" s="68">
        <f t="shared" ca="1" si="0"/>
        <v>0</v>
      </c>
      <c r="H13" s="168">
        <f t="shared" ca="1" si="1"/>
        <v>0</v>
      </c>
      <c r="I13" s="374">
        <f t="shared" ca="1" si="1"/>
        <v>0</v>
      </c>
      <c r="J13" s="375"/>
      <c r="K13" s="124"/>
      <c r="L13" s="392"/>
      <c r="M13" s="393"/>
      <c r="N13" s="393"/>
      <c r="O13" s="393"/>
      <c r="P13" s="393"/>
      <c r="Q13" s="393"/>
      <c r="R13" s="393"/>
      <c r="S13" s="393"/>
      <c r="T13" s="394"/>
      <c r="U13" s="65"/>
      <c r="V13" s="65"/>
      <c r="W13" s="65"/>
      <c r="X13" s="65"/>
    </row>
    <row r="14" spans="1:24" ht="50.1" customHeight="1" thickTop="1" x14ac:dyDescent="0.25">
      <c r="A14" s="1"/>
      <c r="B14" s="388"/>
      <c r="C14" s="1"/>
      <c r="D14" s="389" t="s">
        <v>94</v>
      </c>
      <c r="E14" s="390"/>
      <c r="F14" s="70">
        <f ca="1">SUMIF(F5:F13,"&lt;&gt;#N/A")</f>
        <v>0</v>
      </c>
      <c r="G14" s="71">
        <f ca="1">SUMIF(G5:G13,"&lt;&gt;#N/A")</f>
        <v>0</v>
      </c>
      <c r="H14" s="133">
        <f ca="1">SUMIF(H5:H13,"&lt;&gt;#N/A")</f>
        <v>0</v>
      </c>
      <c r="I14" s="398">
        <f ca="1">SUMIF(I5:I13,"&lt;&gt;#N/A")</f>
        <v>0</v>
      </c>
      <c r="J14" s="399"/>
      <c r="K14" s="124"/>
      <c r="L14" s="395"/>
      <c r="M14" s="396"/>
      <c r="N14" s="396"/>
      <c r="O14" s="396"/>
      <c r="P14" s="396"/>
      <c r="Q14" s="396"/>
      <c r="R14" s="396"/>
      <c r="S14" s="396"/>
      <c r="T14" s="397"/>
      <c r="U14" s="66"/>
      <c r="V14" s="66"/>
      <c r="W14" s="66"/>
      <c r="X14" s="66"/>
    </row>
    <row r="15" spans="1:24" ht="15" customHeight="1" x14ac:dyDescent="0.25">
      <c r="A15" s="1"/>
      <c r="B15" s="1"/>
      <c r="C15" s="1"/>
      <c r="D15" s="1"/>
      <c r="E15" s="1"/>
      <c r="F15" s="1"/>
      <c r="G15" s="63"/>
      <c r="H15" s="63"/>
      <c r="I15" s="63"/>
      <c r="J15" s="63"/>
      <c r="K15" s="63"/>
      <c r="L15" s="63"/>
      <c r="M15" s="63"/>
      <c r="N15" s="63"/>
      <c r="O15" s="63"/>
      <c r="P15" s="63"/>
      <c r="Q15" s="63"/>
      <c r="R15" s="63"/>
      <c r="S15" s="63"/>
      <c r="T15" s="63"/>
      <c r="U15" s="63"/>
    </row>
    <row r="16" spans="1:24" x14ac:dyDescent="0.25"/>
    <row r="17" spans="2:20" ht="80.099999999999994" customHeight="1" x14ac:dyDescent="0.25">
      <c r="B17" s="359">
        <v>1</v>
      </c>
      <c r="D17" s="391">
        <v>1</v>
      </c>
      <c r="E17" s="391"/>
      <c r="F17" s="391"/>
      <c r="G17" s="391"/>
      <c r="H17" s="391"/>
      <c r="J17" s="391">
        <v>2</v>
      </c>
      <c r="K17" s="391"/>
      <c r="L17" s="391"/>
      <c r="M17" s="391"/>
      <c r="N17" s="391"/>
      <c r="P17" s="391">
        <v>3</v>
      </c>
      <c r="Q17" s="391"/>
      <c r="R17" s="391"/>
      <c r="S17" s="391"/>
      <c r="T17" s="391"/>
    </row>
    <row r="18" spans="2:20" ht="15" customHeight="1" x14ac:dyDescent="0.25">
      <c r="B18" s="359"/>
    </row>
    <row r="19" spans="2:20" ht="80.099999999999994" customHeight="1" x14ac:dyDescent="0.25">
      <c r="B19" s="359"/>
      <c r="D19" s="376" t="str">
        <f>VLOOKUP($H$1,tblProgramSchedule,MATCH("DAY " &amp; $B17 &amp; " / EXERCISE " &amp; D17,tblProgramScheduleColumnHeaders,0),0)</f>
        <v>COMPETITION SQUAT</v>
      </c>
      <c r="E19" s="377"/>
      <c r="F19" s="377"/>
      <c r="G19" s="377"/>
      <c r="H19" s="378"/>
      <c r="J19" s="376" t="str">
        <f>VLOOKUP($H$1,tblProgramSchedule,MATCH("DAY " &amp; $B17 &amp; " / EXERCISE " &amp; J17,tblProgramScheduleColumnHeaders,0),0)</f>
        <v>COMPETITION PRESS</v>
      </c>
      <c r="K19" s="377"/>
      <c r="L19" s="377"/>
      <c r="M19" s="377"/>
      <c r="N19" s="378"/>
      <c r="P19" s="376" t="str">
        <f>VLOOKUP($H$1,tblProgramSchedule,MATCH("DAY " &amp; $B17 &amp; " / EXERCISE " &amp; P17,tblProgramScheduleColumnHeaders,0),0)</f>
        <v>SUPPLEMENTAL DEAD LIFT - METHOD 2</v>
      </c>
      <c r="Q19" s="377"/>
      <c r="R19" s="377"/>
      <c r="S19" s="377"/>
      <c r="T19" s="378"/>
    </row>
    <row r="20" spans="2:20" ht="50.1" customHeight="1" x14ac:dyDescent="0.25">
      <c r="B20" s="359"/>
      <c r="D20" s="72" t="s">
        <v>79</v>
      </c>
      <c r="E20" s="379" t="str">
        <f>VLOOKUP('WEEK 1'!$H$1,tblProgramExerciseDetails,MATCH(D19 &amp; " - " &amp; D20,tblProgramExerciseDetailsColumnHeaders,0),0)</f>
        <v>Squat with belt</v>
      </c>
      <c r="F20" s="380"/>
      <c r="G20" s="380"/>
      <c r="H20" s="381"/>
      <c r="J20" s="72" t="s">
        <v>79</v>
      </c>
      <c r="K20" s="379" t="str">
        <f>VLOOKUP('WEEK 1'!$H$1,tblProgramExerciseDetails,MATCH(J19 &amp; " - " &amp; J20,tblProgramExerciseDetailsColumnHeaders,0),0)</f>
        <v>Press with belt</v>
      </c>
      <c r="L20" s="380"/>
      <c r="M20" s="380"/>
      <c r="N20" s="381"/>
      <c r="P20" s="72" t="s">
        <v>79</v>
      </c>
      <c r="Q20" s="379" t="str">
        <f>VLOOKUP('WEEK 1'!$H$1,tblProgramExerciseDetails,MATCH(P19 &amp; " - " &amp; P20,tblProgramExerciseDetailsColumnHeaders,0),0)</f>
        <v>Pendlay Row</v>
      </c>
      <c r="R20" s="380"/>
      <c r="S20" s="380"/>
      <c r="T20" s="381"/>
    </row>
    <row r="21" spans="2:20" ht="50.1" customHeight="1" x14ac:dyDescent="0.25">
      <c r="B21" s="359"/>
      <c r="D21" s="73" t="s">
        <v>78</v>
      </c>
      <c r="E21" s="382" t="str">
        <f>VLOOKUP('WEEK 1'!$H$1,tblProgramExerciseDetails,MATCH(D19 &amp; " - " &amp; D21,tblProgramExerciseDetailsColumnHeaders,0),0)</f>
        <v>Max 4 min for sets at RPE over 7</v>
      </c>
      <c r="F21" s="383"/>
      <c r="G21" s="383"/>
      <c r="H21" s="384"/>
      <c r="J21" s="73" t="s">
        <v>78</v>
      </c>
      <c r="K21" s="382" t="str">
        <f>VLOOKUP('WEEK 1'!$H$1,tblProgramExerciseDetails,MATCH(J19 &amp; " - " &amp; J21,tblProgramExerciseDetailsColumnHeaders,0),0)</f>
        <v>Max 4 min for sets at RPE over 7</v>
      </c>
      <c r="L21" s="383"/>
      <c r="M21" s="383"/>
      <c r="N21" s="384"/>
      <c r="P21" s="73" t="s">
        <v>78</v>
      </c>
      <c r="Q21" s="382" t="str">
        <f>VLOOKUP('WEEK 1'!$H$1,tblProgramExerciseDetails,MATCH(P19 &amp; " - " &amp; P21,tblProgramExerciseDetailsColumnHeaders,0),0)</f>
        <v>See Myorep description</v>
      </c>
      <c r="R21" s="383"/>
      <c r="S21" s="383"/>
      <c r="T21" s="384"/>
    </row>
    <row r="22" spans="2:20" ht="80.099999999999994" customHeight="1" x14ac:dyDescent="0.25">
      <c r="B22" s="359"/>
      <c r="D22" s="74" t="s">
        <v>77</v>
      </c>
      <c r="E22" s="385" t="str">
        <f>VLOOKUP('WEEK 1'!$H$1,tblProgramExerciseDetails,MATCH(D19 &amp; " - " &amp; D22,tblProgramExerciseDetailsColumnHeaders,0),0)</f>
        <v>• 6 Reps @ 6 RPE (68%)
• 6 Reps @ 7 RPE (73%)
• 6 Reps @ 8 RPE (78%) x 2 Sets</v>
      </c>
      <c r="F22" s="386"/>
      <c r="G22" s="386"/>
      <c r="H22" s="387"/>
      <c r="J22" s="74" t="s">
        <v>77</v>
      </c>
      <c r="K22" s="385" t="str">
        <f>VLOOKUP('WEEK 1'!$H$1,tblProgramExerciseDetails,MATCH(J19 &amp; " - " &amp; J22,tblProgramExerciseDetailsColumnHeaders,0),0)</f>
        <v>• 6 Reps @ 6 RPE (68%)
• 6 Reps @ 7 RPE (73%)
• 6 Reps @ 8 RPE (78%) x 2 Sets</v>
      </c>
      <c r="L22" s="386"/>
      <c r="M22" s="386"/>
      <c r="N22" s="387"/>
      <c r="P22" s="74" t="s">
        <v>77</v>
      </c>
      <c r="Q22" s="385" t="str">
        <f>VLOOKUP('WEEK 1'!$H$1,tblProgramExerciseDetails,MATCH(P19 &amp; " - " &amp; P22,tblProgramExerciseDetailsColumnHeaders,0),0)</f>
        <v>• 14-16 Reps @ 8 RPE 
• 3-5 Reps</v>
      </c>
      <c r="R22" s="386"/>
      <c r="S22" s="386"/>
      <c r="T22" s="387"/>
    </row>
    <row r="23" spans="2:20" ht="60" customHeight="1" x14ac:dyDescent="0.25">
      <c r="B23" s="359"/>
      <c r="D23" s="75" t="s">
        <v>58</v>
      </c>
      <c r="E23" s="75" t="s">
        <v>60</v>
      </c>
      <c r="F23" s="75" t="s">
        <v>59</v>
      </c>
      <c r="G23" s="75" t="s">
        <v>61</v>
      </c>
      <c r="H23" s="75" t="s">
        <v>87</v>
      </c>
      <c r="J23" s="75" t="s">
        <v>58</v>
      </c>
      <c r="K23" s="75" t="s">
        <v>60</v>
      </c>
      <c r="L23" s="75" t="s">
        <v>59</v>
      </c>
      <c r="M23" s="75" t="s">
        <v>61</v>
      </c>
      <c r="N23" s="75" t="s">
        <v>87</v>
      </c>
      <c r="P23" s="75" t="s">
        <v>58</v>
      </c>
      <c r="Q23" s="75" t="s">
        <v>60</v>
      </c>
      <c r="R23" s="75" t="s">
        <v>59</v>
      </c>
      <c r="S23" s="75" t="s">
        <v>61</v>
      </c>
      <c r="T23" s="75" t="s">
        <v>87</v>
      </c>
    </row>
    <row r="24" spans="2:20" ht="39.950000000000003" customHeight="1" x14ac:dyDescent="0.25">
      <c r="B24" s="359"/>
      <c r="D24" s="76" t="s">
        <v>62</v>
      </c>
      <c r="E24" s="77"/>
      <c r="F24" s="78"/>
      <c r="G24" s="79"/>
      <c r="H24" s="80" t="str">
        <f t="shared" ref="H24:H32" si="3">IF(ISNUMBER(E24),E24/E$33,"")</f>
        <v/>
      </c>
      <c r="J24" s="76" t="s">
        <v>62</v>
      </c>
      <c r="K24" s="77"/>
      <c r="L24" s="78"/>
      <c r="M24" s="79"/>
      <c r="N24" s="80" t="str">
        <f t="shared" ref="N24:N32" si="4">IF(ISNUMBER(K24),K24/K$33,"")</f>
        <v/>
      </c>
      <c r="P24" s="76" t="s">
        <v>62</v>
      </c>
      <c r="Q24" s="77"/>
      <c r="R24" s="78"/>
      <c r="S24" s="79"/>
      <c r="T24" s="80" t="str">
        <f t="shared" ref="T24:T32" si="5">IF(ISNUMBER(Q24),Q24/Q$33,"")</f>
        <v/>
      </c>
    </row>
    <row r="25" spans="2:20" ht="39.950000000000003" customHeight="1" x14ac:dyDescent="0.25">
      <c r="B25" s="359"/>
      <c r="D25" s="81" t="s">
        <v>63</v>
      </c>
      <c r="E25" s="82"/>
      <c r="F25" s="83"/>
      <c r="G25" s="84"/>
      <c r="H25" s="85" t="str">
        <f t="shared" si="3"/>
        <v/>
      </c>
      <c r="J25" s="81" t="s">
        <v>63</v>
      </c>
      <c r="K25" s="82"/>
      <c r="L25" s="83"/>
      <c r="M25" s="84"/>
      <c r="N25" s="85" t="str">
        <f t="shared" si="4"/>
        <v/>
      </c>
      <c r="P25" s="81" t="s">
        <v>63</v>
      </c>
      <c r="Q25" s="82"/>
      <c r="R25" s="83"/>
      <c r="S25" s="84"/>
      <c r="T25" s="85" t="str">
        <f t="shared" si="5"/>
        <v/>
      </c>
    </row>
    <row r="26" spans="2:20" ht="39.950000000000003" customHeight="1" x14ac:dyDescent="0.25">
      <c r="B26" s="359"/>
      <c r="D26" s="81" t="s">
        <v>64</v>
      </c>
      <c r="E26" s="86"/>
      <c r="F26" s="87"/>
      <c r="G26" s="88"/>
      <c r="H26" s="89" t="str">
        <f t="shared" si="3"/>
        <v/>
      </c>
      <c r="J26" s="81" t="s">
        <v>64</v>
      </c>
      <c r="K26" s="86"/>
      <c r="L26" s="87"/>
      <c r="M26" s="88"/>
      <c r="N26" s="89" t="str">
        <f t="shared" si="4"/>
        <v/>
      </c>
      <c r="P26" s="81" t="s">
        <v>64</v>
      </c>
      <c r="Q26" s="86"/>
      <c r="R26" s="87"/>
      <c r="S26" s="88"/>
      <c r="T26" s="89" t="str">
        <f t="shared" si="5"/>
        <v/>
      </c>
    </row>
    <row r="27" spans="2:20" ht="39.950000000000003" customHeight="1" x14ac:dyDescent="0.25">
      <c r="B27" s="359"/>
      <c r="D27" s="81" t="s">
        <v>65</v>
      </c>
      <c r="E27" s="82"/>
      <c r="F27" s="83"/>
      <c r="G27" s="84"/>
      <c r="H27" s="85" t="str">
        <f t="shared" si="3"/>
        <v/>
      </c>
      <c r="J27" s="81" t="s">
        <v>65</v>
      </c>
      <c r="K27" s="82"/>
      <c r="L27" s="83"/>
      <c r="M27" s="84"/>
      <c r="N27" s="85" t="str">
        <f t="shared" si="4"/>
        <v/>
      </c>
      <c r="P27" s="81" t="s">
        <v>65</v>
      </c>
      <c r="Q27" s="82"/>
      <c r="R27" s="83"/>
      <c r="S27" s="84"/>
      <c r="T27" s="85" t="str">
        <f t="shared" si="5"/>
        <v/>
      </c>
    </row>
    <row r="28" spans="2:20" ht="39.950000000000003" customHeight="1" x14ac:dyDescent="0.25">
      <c r="B28" s="359"/>
      <c r="D28" s="81" t="s">
        <v>66</v>
      </c>
      <c r="E28" s="86"/>
      <c r="F28" s="87"/>
      <c r="G28" s="88"/>
      <c r="H28" s="89" t="str">
        <f t="shared" si="3"/>
        <v/>
      </c>
      <c r="J28" s="81" t="s">
        <v>66</v>
      </c>
      <c r="K28" s="86"/>
      <c r="L28" s="87"/>
      <c r="M28" s="88"/>
      <c r="N28" s="89" t="str">
        <f t="shared" si="4"/>
        <v/>
      </c>
      <c r="P28" s="81" t="s">
        <v>66</v>
      </c>
      <c r="Q28" s="86"/>
      <c r="R28" s="87"/>
      <c r="S28" s="88"/>
      <c r="T28" s="89" t="str">
        <f t="shared" si="5"/>
        <v/>
      </c>
    </row>
    <row r="29" spans="2:20" ht="39.950000000000003" customHeight="1" x14ac:dyDescent="0.25">
      <c r="B29" s="359"/>
      <c r="D29" s="81" t="s">
        <v>67</v>
      </c>
      <c r="E29" s="82"/>
      <c r="F29" s="83"/>
      <c r="G29" s="84"/>
      <c r="H29" s="85" t="str">
        <f t="shared" si="3"/>
        <v/>
      </c>
      <c r="J29" s="81" t="s">
        <v>67</v>
      </c>
      <c r="K29" s="82"/>
      <c r="L29" s="83"/>
      <c r="M29" s="84"/>
      <c r="N29" s="85" t="str">
        <f t="shared" si="4"/>
        <v/>
      </c>
      <c r="P29" s="81" t="s">
        <v>67</v>
      </c>
      <c r="Q29" s="82"/>
      <c r="R29" s="83"/>
      <c r="S29" s="84"/>
      <c r="T29" s="85" t="str">
        <f t="shared" si="5"/>
        <v/>
      </c>
    </row>
    <row r="30" spans="2:20" ht="39.950000000000003" customHeight="1" x14ac:dyDescent="0.25">
      <c r="B30" s="359"/>
      <c r="D30" s="81" t="s">
        <v>68</v>
      </c>
      <c r="E30" s="86"/>
      <c r="F30" s="87"/>
      <c r="G30" s="88"/>
      <c r="H30" s="89" t="str">
        <f t="shared" si="3"/>
        <v/>
      </c>
      <c r="J30" s="81" t="s">
        <v>68</v>
      </c>
      <c r="K30" s="86"/>
      <c r="L30" s="87"/>
      <c r="M30" s="88"/>
      <c r="N30" s="89" t="str">
        <f t="shared" si="4"/>
        <v/>
      </c>
      <c r="P30" s="81" t="s">
        <v>68</v>
      </c>
      <c r="Q30" s="86"/>
      <c r="R30" s="87"/>
      <c r="S30" s="88"/>
      <c r="T30" s="89" t="str">
        <f t="shared" si="5"/>
        <v/>
      </c>
    </row>
    <row r="31" spans="2:20" ht="39.950000000000003" customHeight="1" x14ac:dyDescent="0.25">
      <c r="B31" s="359"/>
      <c r="D31" s="81" t="s">
        <v>69</v>
      </c>
      <c r="E31" s="82"/>
      <c r="F31" s="83"/>
      <c r="G31" s="84"/>
      <c r="H31" s="85" t="str">
        <f t="shared" si="3"/>
        <v/>
      </c>
      <c r="J31" s="81" t="s">
        <v>69</v>
      </c>
      <c r="K31" s="82"/>
      <c r="L31" s="83"/>
      <c r="M31" s="84"/>
      <c r="N31" s="85" t="str">
        <f t="shared" si="4"/>
        <v/>
      </c>
      <c r="P31" s="81" t="s">
        <v>69</v>
      </c>
      <c r="Q31" s="82"/>
      <c r="R31" s="83"/>
      <c r="S31" s="84"/>
      <c r="T31" s="85" t="str">
        <f t="shared" si="5"/>
        <v/>
      </c>
    </row>
    <row r="32" spans="2:20" ht="39.950000000000003" customHeight="1" thickBot="1" x14ac:dyDescent="0.3">
      <c r="B32" s="359"/>
      <c r="D32" s="90" t="s">
        <v>70</v>
      </c>
      <c r="E32" s="91"/>
      <c r="F32" s="92"/>
      <c r="G32" s="93"/>
      <c r="H32" s="94" t="str">
        <f t="shared" si="3"/>
        <v/>
      </c>
      <c r="J32" s="90" t="s">
        <v>70</v>
      </c>
      <c r="K32" s="91"/>
      <c r="L32" s="92"/>
      <c r="M32" s="93"/>
      <c r="N32" s="94" t="str">
        <f t="shared" si="4"/>
        <v/>
      </c>
      <c r="P32" s="90" t="s">
        <v>70</v>
      </c>
      <c r="Q32" s="91"/>
      <c r="R32" s="92"/>
      <c r="S32" s="93"/>
      <c r="T32" s="94" t="str">
        <f t="shared" si="5"/>
        <v/>
      </c>
    </row>
    <row r="33" spans="2:20" ht="60" customHeight="1" thickTop="1" x14ac:dyDescent="0.25">
      <c r="B33" s="359"/>
      <c r="D33" s="95" t="s">
        <v>88</v>
      </c>
      <c r="E33" s="360">
        <f ca="1">ROUNDUP(F38/(VLOOKUP(1,tblRPECoefficientWithoutColumnHeaders,2,0)*G38^2+VLOOKUP(2,tblRPECoefficientWithoutColumnHeaders,2,0)*G38+VLOOKUP(3,tblRPECoefficientWithoutColumnHeaders,2,0)),0)</f>
        <v>0</v>
      </c>
      <c r="F33" s="361"/>
      <c r="G33" s="361"/>
      <c r="H33" s="362"/>
      <c r="J33" s="95" t="s">
        <v>88</v>
      </c>
      <c r="K33" s="360">
        <f ca="1">ROUNDUP(L38/(VLOOKUP(1,tblRPECoefficientWithoutColumnHeaders,2,0)*M38^2+VLOOKUP(2,tblRPECoefficientWithoutColumnHeaders,2,0)*M38+VLOOKUP(3,tblRPECoefficientWithoutColumnHeaders,2,0)),0)</f>
        <v>0</v>
      </c>
      <c r="L33" s="361"/>
      <c r="M33" s="361"/>
      <c r="N33" s="362"/>
      <c r="P33" s="95" t="s">
        <v>88</v>
      </c>
      <c r="Q33" s="360">
        <f ca="1">ROUNDUP(R38/(VLOOKUP(1,tblRPECoefficientWithoutColumnHeaders,2,0)*S38^2+VLOOKUP(2,tblRPECoefficientWithoutColumnHeaders,2,0)*S38+VLOOKUP(3,tblRPECoefficientWithoutColumnHeaders,2,0)),0)</f>
        <v>0</v>
      </c>
      <c r="R33" s="361"/>
      <c r="S33" s="361"/>
      <c r="T33" s="362"/>
    </row>
    <row r="34" spans="2:20" ht="60" customHeight="1" x14ac:dyDescent="0.25">
      <c r="B34" s="359"/>
      <c r="D34" s="96" t="s">
        <v>89</v>
      </c>
      <c r="E34" s="363">
        <f ca="1">IF(ISNUMBER(E38),ROUNDUP((1-(E38/(VLOOKUP(1,tblRPECoefficientWithoutColumnHeaders,2,0)*H38^2+VLOOKUP(2,tblRPECoefficientWithoutColumnHeaders,2,0)*H38+VLOOKUP(3,tblRPECoefficientWithoutColumnHeaders,2,0)))/E33)*100,1),0)</f>
        <v>0</v>
      </c>
      <c r="F34" s="364"/>
      <c r="G34" s="364"/>
      <c r="H34" s="365"/>
      <c r="J34" s="96" t="s">
        <v>89</v>
      </c>
      <c r="K34" s="363">
        <f ca="1">IF(ISNUMBER(K38),ROUNDUP((1-(K38/(VLOOKUP(1,tblRPECoefficientWithoutColumnHeaders,2,0)*N38^2+VLOOKUP(2,tblRPECoefficientWithoutColumnHeaders,2,0)*N38+VLOOKUP(3,tblRPECoefficientWithoutColumnHeaders,2,0)))/K33)*100,1),0)</f>
        <v>0</v>
      </c>
      <c r="L34" s="364"/>
      <c r="M34" s="364"/>
      <c r="N34" s="365"/>
      <c r="P34" s="96" t="s">
        <v>89</v>
      </c>
      <c r="Q34" s="363">
        <f ca="1">IF(ISNUMBER(Q38),ROUNDUP((1-(Q38/(VLOOKUP(1,tblRPECoefficientWithoutColumnHeaders,2,0)*T38^2+VLOOKUP(2,tblRPECoefficientWithoutColumnHeaders,2,0)*T38+VLOOKUP(3,tblRPECoefficientWithoutColumnHeaders,2,0)))/Q33)*100,1),0)</f>
        <v>0</v>
      </c>
      <c r="R34" s="364"/>
      <c r="S34" s="364"/>
      <c r="T34" s="365"/>
    </row>
    <row r="35" spans="2:20" ht="60" customHeight="1" x14ac:dyDescent="0.25">
      <c r="B35" s="359"/>
      <c r="D35" s="96" t="s">
        <v>90</v>
      </c>
      <c r="E35" s="363">
        <f>IF(COUNT(H24:H32)&gt;0,AVERAGEIF(H24:H32,"&gt;0"),0)</f>
        <v>0</v>
      </c>
      <c r="F35" s="364"/>
      <c r="G35" s="364"/>
      <c r="H35" s="365"/>
      <c r="J35" s="96" t="s">
        <v>90</v>
      </c>
      <c r="K35" s="363">
        <f>IF(COUNT(N24:N32)&gt;0,AVERAGEIF(N24:N32,"&gt;0"),0)</f>
        <v>0</v>
      </c>
      <c r="L35" s="364"/>
      <c r="M35" s="364"/>
      <c r="N35" s="365"/>
      <c r="P35" s="96" t="s">
        <v>90</v>
      </c>
      <c r="Q35" s="363">
        <f>IF(COUNT(T24:T32)&gt;0,AVERAGEIF(T24:T32,"&gt;0"),0)</f>
        <v>0</v>
      </c>
      <c r="R35" s="364"/>
      <c r="S35" s="364"/>
      <c r="T35" s="365"/>
    </row>
    <row r="36" spans="2:20" ht="60" customHeight="1" x14ac:dyDescent="0.25">
      <c r="B36" s="359"/>
      <c r="D36" s="96" t="s">
        <v>59</v>
      </c>
      <c r="E36" s="366">
        <f>SUM(F24:F32)</f>
        <v>0</v>
      </c>
      <c r="F36" s="367"/>
      <c r="G36" s="367"/>
      <c r="H36" s="368"/>
      <c r="J36" s="96" t="s">
        <v>59</v>
      </c>
      <c r="K36" s="366">
        <f>SUM(L24:L32)</f>
        <v>0</v>
      </c>
      <c r="L36" s="367"/>
      <c r="M36" s="367"/>
      <c r="N36" s="368"/>
      <c r="P36" s="96" t="s">
        <v>59</v>
      </c>
      <c r="Q36" s="366">
        <f>SUM(R24:R32)</f>
        <v>0</v>
      </c>
      <c r="R36" s="367"/>
      <c r="S36" s="367"/>
      <c r="T36" s="368"/>
    </row>
    <row r="37" spans="2:20" ht="60" customHeight="1" x14ac:dyDescent="0.25">
      <c r="B37" s="359"/>
      <c r="D37" s="97" t="s">
        <v>60</v>
      </c>
      <c r="E37" s="369">
        <f>SUM(PRODUCT(E24:F24),PRODUCT(E25:F25),PRODUCT(E26:F26),PRODUCT(E27:F27),PRODUCT(E28:F28),PRODUCT(E29:F29),PRODUCT(E30:F30),PRODUCT(E31:F31),PRODUCT(E32:F32))</f>
        <v>0</v>
      </c>
      <c r="F37" s="370"/>
      <c r="G37" s="370"/>
      <c r="H37" s="371"/>
      <c r="J37" s="97" t="s">
        <v>60</v>
      </c>
      <c r="K37" s="369">
        <f>SUM(PRODUCT(K24:L24),PRODUCT(K25:L25),PRODUCT(K26:L26),PRODUCT(K27:L27),PRODUCT(K28:L28),PRODUCT(K29:L29),PRODUCT(K30:L30),PRODUCT(K31:L31),PRODUCT(K32:L32))</f>
        <v>0</v>
      </c>
      <c r="L37" s="370"/>
      <c r="M37" s="370"/>
      <c r="N37" s="371"/>
      <c r="P37" s="97" t="s">
        <v>91</v>
      </c>
      <c r="Q37" s="369">
        <f>SUM(PRODUCT(Q24:R24),PRODUCT(Q25:R25),PRODUCT(Q26:R26),PRODUCT(Q27:R27),PRODUCT(Q28:R28),PRODUCT(Q29:R29),PRODUCT(Q30:R30),PRODUCT(Q31:R31),PRODUCT(Q32:R32))</f>
        <v>0</v>
      </c>
      <c r="R37" s="370"/>
      <c r="S37" s="370"/>
      <c r="T37" s="371"/>
    </row>
    <row r="38" spans="2:20" ht="39.950000000000003" customHeight="1" x14ac:dyDescent="0.25">
      <c r="B38" s="359"/>
      <c r="D38" s="98"/>
      <c r="E38" s="99" t="str">
        <f ca="1">OFFSET(E23,COUNT(E24:E32),0)</f>
        <v>WEIGHT</v>
      </c>
      <c r="F38" s="100">
        <f ca="1">IF(COUNT(E24:E32)&gt;0,OFFSET(E23,MATCH(MAX(E24:E32),E24:E32,0),0),0)</f>
        <v>0</v>
      </c>
      <c r="G38" s="100">
        <f ca="1">IF(COUNT(E24:E32)&gt;0,OFFSET(F23,MATCH(MAX(E24:E32),E24:E32,0),0)+(10-OFFSET(G23,MATCH(MAX(E24:E32),E24:E32,0),0)),0)</f>
        <v>0</v>
      </c>
      <c r="H38" s="101">
        <f ca="1">IF(COUNT(E24:E32)&gt;0,OFFSET(F23,COUNT(E24:E32),0)+(10-(OFFSET(G23,COUNT(E24:E32),0))),0)</f>
        <v>0</v>
      </c>
      <c r="J38" s="98" t="s">
        <v>95</v>
      </c>
      <c r="K38" s="99" t="str">
        <f ca="1">OFFSET(K23,COUNT(K24:K32),0)</f>
        <v>WEIGHT</v>
      </c>
      <c r="L38" s="100">
        <f ca="1">IF(COUNT(K24:K32)&gt;0,OFFSET(K23,MATCH(MAX(K24:K32),K24:K32,0),0),0)</f>
        <v>0</v>
      </c>
      <c r="M38" s="100">
        <f ca="1">IF(COUNT(K24:K32)&gt;0,OFFSET(L23,MATCH(MAX(K24:K32),K24:K32,0),0)+(10-OFFSET(M23,MATCH(MAX(K24:K32),K24:K32,0),0)),0)</f>
        <v>0</v>
      </c>
      <c r="N38" s="101">
        <f ca="1">IF(COUNT(K24:K32)&gt;0,OFFSET(L23,COUNT(K24:K32),0)+(10-(OFFSET(M23,COUNT(K24:K32),0))),0)</f>
        <v>0</v>
      </c>
      <c r="P38" s="98"/>
      <c r="Q38" s="99" t="str">
        <f ca="1">OFFSET(Q23,COUNT(Q24:Q32),0)</f>
        <v>WEIGHT</v>
      </c>
      <c r="R38" s="100">
        <f ca="1">IF(COUNT(Q24:Q32)&gt;0,OFFSET(Q23,MATCH(MAX(Q24:Q32),Q24:Q32,0),0),0)</f>
        <v>0</v>
      </c>
      <c r="S38" s="100">
        <f ca="1">IF(COUNT(Q24:Q32)&gt;0,OFFSET(R23,MATCH(MAX(Q24:Q32),Q24:Q32,0),0)+(10-OFFSET(S23,MATCH(MAX(Q24:Q32),Q24:Q32,0),0)),0)</f>
        <v>0</v>
      </c>
      <c r="T38" s="101">
        <f ca="1">IF(COUNT(Q24:Q32)&gt;0,OFFSET(R23,COUNT(Q24:Q32),0)+(10-(OFFSET(S23,COUNT(Q24:Q32),0))),0)</f>
        <v>0</v>
      </c>
    </row>
    <row r="39" spans="2:20" x14ac:dyDescent="0.25"/>
    <row r="40" spans="2:20" x14ac:dyDescent="0.25"/>
    <row r="41" spans="2:20" ht="80.099999999999994" customHeight="1" x14ac:dyDescent="0.25">
      <c r="B41" s="359">
        <v>2</v>
      </c>
      <c r="D41" s="391">
        <v>1</v>
      </c>
      <c r="E41" s="391"/>
      <c r="F41" s="391"/>
      <c r="G41" s="391"/>
      <c r="H41" s="391"/>
      <c r="J41" s="391">
        <v>2</v>
      </c>
      <c r="K41" s="391"/>
      <c r="L41" s="391"/>
      <c r="M41" s="391"/>
      <c r="N41" s="391"/>
      <c r="P41" s="391">
        <v>3</v>
      </c>
      <c r="Q41" s="391"/>
      <c r="R41" s="391"/>
      <c r="S41" s="391"/>
      <c r="T41" s="391"/>
    </row>
    <row r="42" spans="2:20" ht="15" customHeight="1" x14ac:dyDescent="0.25">
      <c r="B42" s="359"/>
    </row>
    <row r="43" spans="2:20" ht="80.099999999999994" customHeight="1" x14ac:dyDescent="0.25">
      <c r="B43" s="359"/>
      <c r="D43" s="376" t="str">
        <f>VLOOKUP($H$1,tblProgramSchedule,MATCH("DAY " &amp; $B41 &amp; " / EXERCISE " &amp; D41,tblProgramScheduleColumnHeaders,0),0)</f>
        <v>COMPETITION BENCH</v>
      </c>
      <c r="E43" s="377"/>
      <c r="F43" s="377"/>
      <c r="G43" s="377"/>
      <c r="H43" s="378"/>
      <c r="J43" s="376" t="str">
        <f>VLOOKUP($H$1,tblProgramSchedule,MATCH("DAY " &amp; $B41 &amp; " / EXERCISE " &amp; J41,tblProgramScheduleColumnHeaders,0),0)</f>
        <v>SUPPLEMENTAL SQUAT - METHOD 1</v>
      </c>
      <c r="K43" s="377"/>
      <c r="L43" s="377"/>
      <c r="M43" s="377"/>
      <c r="N43" s="378"/>
      <c r="P43" s="376" t="str">
        <f>VLOOKUP($H$1,tblProgramSchedule,MATCH("DAY " &amp; $B41 &amp; " / EXERCISE " &amp; P41,tblProgramScheduleColumnHeaders,0),0)</f>
        <v>SUPPLEMENTAL BENCH - METHOD 2</v>
      </c>
      <c r="Q43" s="377"/>
      <c r="R43" s="377"/>
      <c r="S43" s="377"/>
      <c r="T43" s="378"/>
    </row>
    <row r="44" spans="2:20" ht="50.1" customHeight="1" x14ac:dyDescent="0.25">
      <c r="B44" s="359"/>
      <c r="D44" s="72" t="s">
        <v>79</v>
      </c>
      <c r="E44" s="379" t="str">
        <f>VLOOKUP('WEEK 1'!$H$1,tblProgramExerciseDetails,MATCH(D43 &amp; " - " &amp; D44,tblProgramExerciseDetailsColumnHeaders,0),0)</f>
        <v>Bench with 1-Sec Pause</v>
      </c>
      <c r="F44" s="380"/>
      <c r="G44" s="380"/>
      <c r="H44" s="381"/>
      <c r="J44" s="72" t="s">
        <v>79</v>
      </c>
      <c r="K44" s="379" t="str">
        <f>VLOOKUP('WEEK 1'!$H$1,tblProgramExerciseDetails,MATCH(J43 &amp; " - " &amp; J44,tblProgramExerciseDetailsColumnHeaders,0),0)</f>
        <v>Romanian deadlifts</v>
      </c>
      <c r="L44" s="380"/>
      <c r="M44" s="380"/>
      <c r="N44" s="381"/>
      <c r="P44" s="72" t="s">
        <v>79</v>
      </c>
      <c r="Q44" s="379" t="str">
        <f>VLOOKUP('WEEK 1'!$H$1,tblProgramExerciseDetails,MATCH(P43 &amp; " - " &amp; P44,tblProgramExerciseDetailsColumnHeaders,0),0)</f>
        <v>DB Flat Bench Press or Bench Press, Touch &amp; Go</v>
      </c>
      <c r="R44" s="380"/>
      <c r="S44" s="380"/>
      <c r="T44" s="381"/>
    </row>
    <row r="45" spans="2:20" ht="50.1" customHeight="1" x14ac:dyDescent="0.25">
      <c r="B45" s="359"/>
      <c r="D45" s="73" t="s">
        <v>78</v>
      </c>
      <c r="E45" s="382" t="str">
        <f>VLOOKUP('WEEK 1'!$H$1,tblProgramExerciseDetails,MATCH(D43 &amp; " - " &amp; D45,tblProgramExerciseDetailsColumnHeaders,0),0)</f>
        <v>Max 4 Min for Sets at RPE Over 7</v>
      </c>
      <c r="F45" s="383"/>
      <c r="G45" s="383"/>
      <c r="H45" s="384"/>
      <c r="J45" s="73" t="s">
        <v>78</v>
      </c>
      <c r="K45" s="382" t="str">
        <f>VLOOKUP('WEEK 1'!$H$1,tblProgramExerciseDetails,MATCH(J43 &amp; " - " &amp; J45,tblProgramExerciseDetailsColumnHeaders,0),0)</f>
        <v>Max 3-5 min for sets at RPE over 7</v>
      </c>
      <c r="L45" s="383"/>
      <c r="M45" s="383"/>
      <c r="N45" s="384"/>
      <c r="P45" s="73" t="s">
        <v>78</v>
      </c>
      <c r="Q45" s="382" t="str">
        <f>VLOOKUP('WEEK 1'!$H$1,tblProgramExerciseDetails,MATCH(P43 &amp; " - " &amp; P45,tblProgramExerciseDetailsColumnHeaders,0),0)</f>
        <v>See Myorep description</v>
      </c>
      <c r="R45" s="383"/>
      <c r="S45" s="383"/>
      <c r="T45" s="384"/>
    </row>
    <row r="46" spans="2:20" ht="80.099999999999994" customHeight="1" x14ac:dyDescent="0.25">
      <c r="B46" s="359"/>
      <c r="D46" s="74" t="s">
        <v>77</v>
      </c>
      <c r="E46" s="385" t="str">
        <f>VLOOKUP('WEEK 1'!$H$1,tblProgramExerciseDetails,MATCH(D43 &amp; " - " &amp; D46,tblProgramExerciseDetailsColumnHeaders,0),0)</f>
        <v>• 6 Reps @ 6 RPE (68%)
• 6 Reps @ 7 RPE (73%)
• 6 Reps @ 8 RPE (78%) x 2 Sets</v>
      </c>
      <c r="F46" s="386"/>
      <c r="G46" s="386"/>
      <c r="H46" s="387"/>
      <c r="J46" s="74" t="s">
        <v>77</v>
      </c>
      <c r="K46" s="385" t="str">
        <f>VLOOKUP('WEEK 1'!$H$1,tblProgramExerciseDetails,MATCH(J43 &amp; " - " &amp; J46,tblProgramExerciseDetailsColumnHeaders,0),0)</f>
        <v>• 8 Reps @ 6 RPE (68%)
• 8 Reps @ 7 RPE (73%)
• 8 Reps @ 8 RPE (78%) x 3 Sets</v>
      </c>
      <c r="L46" s="386"/>
      <c r="M46" s="386"/>
      <c r="N46" s="387"/>
      <c r="P46" s="74" t="s">
        <v>77</v>
      </c>
      <c r="Q46" s="385" t="str">
        <f>VLOOKUP('WEEK 1'!$H$1,tblProgramExerciseDetails,MATCH(P43 &amp; " - " &amp; P46,tblProgramExerciseDetailsColumnHeaders,0),0)</f>
        <v>• 14-16 Reps @ 8 RPE 
• 3-5 Reps</v>
      </c>
      <c r="R46" s="386"/>
      <c r="S46" s="386"/>
      <c r="T46" s="387"/>
    </row>
    <row r="47" spans="2:20" ht="60" customHeight="1" x14ac:dyDescent="0.25">
      <c r="B47" s="359"/>
      <c r="D47" s="75" t="s">
        <v>58</v>
      </c>
      <c r="E47" s="75" t="s">
        <v>60</v>
      </c>
      <c r="F47" s="75" t="s">
        <v>59</v>
      </c>
      <c r="G47" s="75" t="s">
        <v>61</v>
      </c>
      <c r="H47" s="75" t="s">
        <v>87</v>
      </c>
      <c r="J47" s="75" t="s">
        <v>58</v>
      </c>
      <c r="K47" s="75" t="s">
        <v>60</v>
      </c>
      <c r="L47" s="75" t="s">
        <v>59</v>
      </c>
      <c r="M47" s="75" t="s">
        <v>61</v>
      </c>
      <c r="N47" s="75" t="s">
        <v>87</v>
      </c>
      <c r="P47" s="75" t="s">
        <v>58</v>
      </c>
      <c r="Q47" s="75" t="s">
        <v>60</v>
      </c>
      <c r="R47" s="75" t="s">
        <v>59</v>
      </c>
      <c r="S47" s="75" t="s">
        <v>61</v>
      </c>
      <c r="T47" s="75" t="s">
        <v>87</v>
      </c>
    </row>
    <row r="48" spans="2:20" ht="39.950000000000003" customHeight="1" x14ac:dyDescent="0.25">
      <c r="B48" s="359"/>
      <c r="D48" s="76" t="s">
        <v>62</v>
      </c>
      <c r="E48" s="77"/>
      <c r="F48" s="78"/>
      <c r="G48" s="79"/>
      <c r="H48" s="80" t="str">
        <f>IF(ISNUMBER(E48),E48/E$57,"")</f>
        <v/>
      </c>
      <c r="J48" s="76" t="s">
        <v>62</v>
      </c>
      <c r="K48" s="77"/>
      <c r="L48" s="78"/>
      <c r="M48" s="79"/>
      <c r="N48" s="80" t="str">
        <f>IF(ISNUMBER(K48),K48/K$57,"")</f>
        <v/>
      </c>
      <c r="P48" s="76" t="s">
        <v>62</v>
      </c>
      <c r="Q48" s="77"/>
      <c r="R48" s="78"/>
      <c r="S48" s="79"/>
      <c r="T48" s="80" t="str">
        <f>IF(ISNUMBER(Q48),Q48/Q$57,"")</f>
        <v/>
      </c>
    </row>
    <row r="49" spans="2:20" ht="39.950000000000003" customHeight="1" x14ac:dyDescent="0.25">
      <c r="B49" s="359"/>
      <c r="D49" s="81" t="s">
        <v>63</v>
      </c>
      <c r="E49" s="82"/>
      <c r="F49" s="83"/>
      <c r="G49" s="84"/>
      <c r="H49" s="85" t="str">
        <f t="shared" ref="H49:H56" si="6">IF(ISNUMBER(E49),E49/E$57,"")</f>
        <v/>
      </c>
      <c r="J49" s="81" t="s">
        <v>63</v>
      </c>
      <c r="K49" s="82"/>
      <c r="L49" s="83"/>
      <c r="M49" s="84"/>
      <c r="N49" s="85" t="str">
        <f t="shared" ref="N49:N56" si="7">IF(ISNUMBER(K49),K49/K$57,"")</f>
        <v/>
      </c>
      <c r="P49" s="81" t="s">
        <v>63</v>
      </c>
      <c r="Q49" s="82"/>
      <c r="R49" s="83"/>
      <c r="S49" s="84"/>
      <c r="T49" s="85" t="str">
        <f t="shared" ref="T49:T56" si="8">IF(ISNUMBER(Q49),Q49/Q$57,"")</f>
        <v/>
      </c>
    </row>
    <row r="50" spans="2:20" ht="39.950000000000003" customHeight="1" x14ac:dyDescent="0.25">
      <c r="B50" s="359"/>
      <c r="D50" s="81" t="s">
        <v>64</v>
      </c>
      <c r="E50" s="86"/>
      <c r="F50" s="87"/>
      <c r="G50" s="88"/>
      <c r="H50" s="89" t="str">
        <f t="shared" si="6"/>
        <v/>
      </c>
      <c r="J50" s="81" t="s">
        <v>64</v>
      </c>
      <c r="K50" s="86"/>
      <c r="L50" s="87"/>
      <c r="M50" s="88"/>
      <c r="N50" s="89" t="str">
        <f t="shared" si="7"/>
        <v/>
      </c>
      <c r="P50" s="81" t="s">
        <v>64</v>
      </c>
      <c r="Q50" s="86"/>
      <c r="R50" s="87"/>
      <c r="S50" s="88"/>
      <c r="T50" s="89" t="str">
        <f t="shared" si="8"/>
        <v/>
      </c>
    </row>
    <row r="51" spans="2:20" ht="39.950000000000003" customHeight="1" x14ac:dyDescent="0.25">
      <c r="B51" s="359"/>
      <c r="D51" s="81" t="s">
        <v>65</v>
      </c>
      <c r="E51" s="82"/>
      <c r="F51" s="83"/>
      <c r="G51" s="84"/>
      <c r="H51" s="85" t="str">
        <f t="shared" si="6"/>
        <v/>
      </c>
      <c r="J51" s="81" t="s">
        <v>65</v>
      </c>
      <c r="K51" s="82"/>
      <c r="L51" s="83"/>
      <c r="M51" s="84"/>
      <c r="N51" s="85" t="str">
        <f t="shared" si="7"/>
        <v/>
      </c>
      <c r="P51" s="81" t="s">
        <v>65</v>
      </c>
      <c r="Q51" s="82"/>
      <c r="R51" s="83"/>
      <c r="S51" s="84"/>
      <c r="T51" s="85" t="str">
        <f t="shared" si="8"/>
        <v/>
      </c>
    </row>
    <row r="52" spans="2:20" ht="39.950000000000003" customHeight="1" x14ac:dyDescent="0.25">
      <c r="B52" s="359"/>
      <c r="D52" s="81" t="s">
        <v>66</v>
      </c>
      <c r="E52" s="86"/>
      <c r="F52" s="87"/>
      <c r="G52" s="88"/>
      <c r="H52" s="89" t="str">
        <f t="shared" si="6"/>
        <v/>
      </c>
      <c r="J52" s="81" t="s">
        <v>66</v>
      </c>
      <c r="K52" s="86"/>
      <c r="L52" s="87"/>
      <c r="M52" s="88"/>
      <c r="N52" s="89" t="str">
        <f t="shared" si="7"/>
        <v/>
      </c>
      <c r="P52" s="81" t="s">
        <v>66</v>
      </c>
      <c r="Q52" s="86"/>
      <c r="R52" s="87"/>
      <c r="S52" s="88"/>
      <c r="T52" s="89" t="str">
        <f t="shared" si="8"/>
        <v/>
      </c>
    </row>
    <row r="53" spans="2:20" ht="39.950000000000003" customHeight="1" x14ac:dyDescent="0.25">
      <c r="B53" s="359"/>
      <c r="D53" s="81" t="s">
        <v>67</v>
      </c>
      <c r="E53" s="82"/>
      <c r="F53" s="83"/>
      <c r="G53" s="84"/>
      <c r="H53" s="85" t="str">
        <f t="shared" si="6"/>
        <v/>
      </c>
      <c r="J53" s="81" t="s">
        <v>67</v>
      </c>
      <c r="K53" s="82"/>
      <c r="L53" s="83"/>
      <c r="M53" s="84"/>
      <c r="N53" s="85" t="str">
        <f t="shared" si="7"/>
        <v/>
      </c>
      <c r="P53" s="81" t="s">
        <v>67</v>
      </c>
      <c r="Q53" s="82"/>
      <c r="R53" s="83"/>
      <c r="S53" s="84"/>
      <c r="T53" s="85" t="str">
        <f t="shared" si="8"/>
        <v/>
      </c>
    </row>
    <row r="54" spans="2:20" ht="39.950000000000003" customHeight="1" x14ac:dyDescent="0.25">
      <c r="B54" s="359"/>
      <c r="D54" s="81" t="s">
        <v>68</v>
      </c>
      <c r="E54" s="86"/>
      <c r="F54" s="87"/>
      <c r="G54" s="88"/>
      <c r="H54" s="89" t="str">
        <f t="shared" si="6"/>
        <v/>
      </c>
      <c r="J54" s="81" t="s">
        <v>68</v>
      </c>
      <c r="K54" s="86"/>
      <c r="L54" s="87"/>
      <c r="M54" s="88"/>
      <c r="N54" s="89" t="str">
        <f t="shared" si="7"/>
        <v/>
      </c>
      <c r="P54" s="81" t="s">
        <v>68</v>
      </c>
      <c r="Q54" s="86"/>
      <c r="R54" s="87"/>
      <c r="S54" s="88"/>
      <c r="T54" s="89" t="str">
        <f t="shared" si="8"/>
        <v/>
      </c>
    </row>
    <row r="55" spans="2:20" ht="39.950000000000003" customHeight="1" x14ac:dyDescent="0.25">
      <c r="B55" s="359"/>
      <c r="D55" s="81" t="s">
        <v>69</v>
      </c>
      <c r="E55" s="82"/>
      <c r="F55" s="83"/>
      <c r="G55" s="84"/>
      <c r="H55" s="85" t="str">
        <f t="shared" si="6"/>
        <v/>
      </c>
      <c r="J55" s="81" t="s">
        <v>69</v>
      </c>
      <c r="K55" s="82"/>
      <c r="L55" s="83"/>
      <c r="M55" s="84"/>
      <c r="N55" s="85" t="str">
        <f t="shared" si="7"/>
        <v/>
      </c>
      <c r="P55" s="81" t="s">
        <v>69</v>
      </c>
      <c r="Q55" s="82"/>
      <c r="R55" s="83"/>
      <c r="S55" s="84"/>
      <c r="T55" s="85" t="str">
        <f t="shared" si="8"/>
        <v/>
      </c>
    </row>
    <row r="56" spans="2:20" ht="39.950000000000003" customHeight="1" thickBot="1" x14ac:dyDescent="0.3">
      <c r="B56" s="359"/>
      <c r="D56" s="90" t="s">
        <v>70</v>
      </c>
      <c r="E56" s="91"/>
      <c r="F56" s="92"/>
      <c r="G56" s="93"/>
      <c r="H56" s="94" t="str">
        <f t="shared" si="6"/>
        <v/>
      </c>
      <c r="J56" s="90" t="s">
        <v>70</v>
      </c>
      <c r="K56" s="91"/>
      <c r="L56" s="92"/>
      <c r="M56" s="93"/>
      <c r="N56" s="94" t="str">
        <f t="shared" si="7"/>
        <v/>
      </c>
      <c r="P56" s="90" t="s">
        <v>70</v>
      </c>
      <c r="Q56" s="91"/>
      <c r="R56" s="92"/>
      <c r="S56" s="93"/>
      <c r="T56" s="94" t="str">
        <f t="shared" si="8"/>
        <v/>
      </c>
    </row>
    <row r="57" spans="2:20" ht="60" customHeight="1" thickTop="1" x14ac:dyDescent="0.25">
      <c r="B57" s="359"/>
      <c r="D57" s="95" t="s">
        <v>88</v>
      </c>
      <c r="E57" s="360">
        <f ca="1">ROUNDUP(F62/(VLOOKUP(1,tblRPECoefficientWithoutColumnHeaders,2,0)*G62^2+VLOOKUP(2,tblRPECoefficientWithoutColumnHeaders,2,0)*G62+VLOOKUP(3,tblRPECoefficientWithoutColumnHeaders,2,0)),0)</f>
        <v>0</v>
      </c>
      <c r="F57" s="361"/>
      <c r="G57" s="361"/>
      <c r="H57" s="362"/>
      <c r="J57" s="95" t="s">
        <v>88</v>
      </c>
      <c r="K57" s="360">
        <f ca="1">ROUNDUP(L62/(VLOOKUP(1,tblRPECoefficientWithoutColumnHeaders,2,0)*M62^2+VLOOKUP(2,tblRPECoefficientWithoutColumnHeaders,2,0)*M62+VLOOKUP(3,tblRPECoefficientWithoutColumnHeaders,2,0)),0)</f>
        <v>0</v>
      </c>
      <c r="L57" s="361"/>
      <c r="M57" s="361"/>
      <c r="N57" s="362"/>
      <c r="P57" s="95" t="s">
        <v>88</v>
      </c>
      <c r="Q57" s="360">
        <f ca="1">ROUNDUP(R62/(VLOOKUP(1,tblRPECoefficientWithoutColumnHeaders,2,0)*S62^2+VLOOKUP(2,tblRPECoefficientWithoutColumnHeaders,2,0)*S62+VLOOKUP(3,tblRPECoefficientWithoutColumnHeaders,2,0)),0)</f>
        <v>0</v>
      </c>
      <c r="R57" s="361"/>
      <c r="S57" s="361"/>
      <c r="T57" s="362"/>
    </row>
    <row r="58" spans="2:20" ht="60" customHeight="1" x14ac:dyDescent="0.25">
      <c r="B58" s="359"/>
      <c r="D58" s="96" t="s">
        <v>89</v>
      </c>
      <c r="E58" s="363">
        <f ca="1">IF(ISNUMBER(E62),ROUNDUP((1-(E62/(VLOOKUP(1,tblRPECoefficientWithoutColumnHeaders,2,0)*H62^2+VLOOKUP(2,tblRPECoefficientWithoutColumnHeaders,2,0)*H62+VLOOKUP(3,tblRPECoefficientWithoutColumnHeaders,2,0)))/E57)*100,1),0)</f>
        <v>0</v>
      </c>
      <c r="F58" s="364"/>
      <c r="G58" s="364"/>
      <c r="H58" s="365"/>
      <c r="J58" s="96" t="s">
        <v>89</v>
      </c>
      <c r="K58" s="363">
        <f ca="1">IF(ISNUMBER(K62),ROUNDUP((1-(K62/(VLOOKUP(1,tblRPECoefficientWithoutColumnHeaders,2,0)*N62^2+VLOOKUP(2,tblRPECoefficientWithoutColumnHeaders,2,0)*N62+VLOOKUP(3,tblRPECoefficientWithoutColumnHeaders,2,0)))/K57)*100,1),0)</f>
        <v>0</v>
      </c>
      <c r="L58" s="364"/>
      <c r="M58" s="364"/>
      <c r="N58" s="365"/>
      <c r="P58" s="96" t="s">
        <v>89</v>
      </c>
      <c r="Q58" s="363">
        <f ca="1">IF(ISNUMBER(Q62),ROUNDUP((1-(Q62/(VLOOKUP(1,tblRPECoefficientWithoutColumnHeaders,2,0)*T62^2+VLOOKUP(2,tblRPECoefficientWithoutColumnHeaders,2,0)*T62+VLOOKUP(3,tblRPECoefficientWithoutColumnHeaders,2,0)))/Q57)*100,1),0)</f>
        <v>0</v>
      </c>
      <c r="R58" s="364"/>
      <c r="S58" s="364"/>
      <c r="T58" s="365"/>
    </row>
    <row r="59" spans="2:20" ht="60" customHeight="1" x14ac:dyDescent="0.25">
      <c r="B59" s="359"/>
      <c r="D59" s="96" t="s">
        <v>90</v>
      </c>
      <c r="E59" s="363">
        <f>IF(COUNT(H48:H56)&gt;0,AVERAGEIF(H48:H56,"&gt;0"),0)</f>
        <v>0</v>
      </c>
      <c r="F59" s="364"/>
      <c r="G59" s="364"/>
      <c r="H59" s="365"/>
      <c r="J59" s="96" t="s">
        <v>90</v>
      </c>
      <c r="K59" s="363">
        <f>IF(COUNT(N48:N56)&gt;0,AVERAGEIF(N48:N56,"&gt;0"),0)</f>
        <v>0</v>
      </c>
      <c r="L59" s="364"/>
      <c r="M59" s="364"/>
      <c r="N59" s="365"/>
      <c r="P59" s="96" t="s">
        <v>90</v>
      </c>
      <c r="Q59" s="363">
        <f>IF(COUNT(T48:T56)&gt;0,AVERAGEIF(T48:T56,"&gt;0"),0)</f>
        <v>0</v>
      </c>
      <c r="R59" s="364"/>
      <c r="S59" s="364"/>
      <c r="T59" s="365"/>
    </row>
    <row r="60" spans="2:20" ht="60" customHeight="1" x14ac:dyDescent="0.25">
      <c r="B60" s="359"/>
      <c r="D60" s="96" t="s">
        <v>59</v>
      </c>
      <c r="E60" s="366">
        <f>SUM(F48:F56)</f>
        <v>0</v>
      </c>
      <c r="F60" s="367"/>
      <c r="G60" s="367"/>
      <c r="H60" s="368"/>
      <c r="J60" s="96" t="s">
        <v>59</v>
      </c>
      <c r="K60" s="366">
        <f>SUM(L48:L56)</f>
        <v>0</v>
      </c>
      <c r="L60" s="367"/>
      <c r="M60" s="367"/>
      <c r="N60" s="368"/>
      <c r="P60" s="96" t="s">
        <v>59</v>
      </c>
      <c r="Q60" s="366">
        <f>SUM(R48:R56)</f>
        <v>0</v>
      </c>
      <c r="R60" s="367"/>
      <c r="S60" s="367"/>
      <c r="T60" s="368"/>
    </row>
    <row r="61" spans="2:20" ht="60" customHeight="1" x14ac:dyDescent="0.25">
      <c r="B61" s="359"/>
      <c r="D61" s="97" t="s">
        <v>60</v>
      </c>
      <c r="E61" s="369">
        <f>SUM(PRODUCT(E48:F48),PRODUCT(E49:F49),PRODUCT(E50:F50),PRODUCT(E51:F51),PRODUCT(E52:F52),PRODUCT(E53:F53),PRODUCT(E54:F54),PRODUCT(E55:F55),PRODUCT(E56:F56))</f>
        <v>0</v>
      </c>
      <c r="F61" s="370"/>
      <c r="G61" s="370"/>
      <c r="H61" s="371"/>
      <c r="J61" s="97" t="s">
        <v>60</v>
      </c>
      <c r="K61" s="369">
        <f>SUM(PRODUCT(K48:L48),PRODUCT(K49:L49),PRODUCT(K50:L50),PRODUCT(K51:L51),PRODUCT(K52:L52),PRODUCT(K53:L53),PRODUCT(K54:L54),PRODUCT(K55:L55),PRODUCT(K56:L56))</f>
        <v>0</v>
      </c>
      <c r="L61" s="370"/>
      <c r="M61" s="370"/>
      <c r="N61" s="371"/>
      <c r="P61" s="97" t="s">
        <v>60</v>
      </c>
      <c r="Q61" s="369">
        <f>SUM(PRODUCT(Q48:R48),PRODUCT(Q49:R49),PRODUCT(Q50:R50),PRODUCT(Q51:R51),PRODUCT(Q52:R52),PRODUCT(Q53:R53),PRODUCT(Q54:R54),PRODUCT(Q55:R55),PRODUCT(Q56:R56))</f>
        <v>0</v>
      </c>
      <c r="R61" s="370"/>
      <c r="S61" s="370"/>
      <c r="T61" s="371"/>
    </row>
    <row r="62" spans="2:20" ht="39.950000000000003" customHeight="1" x14ac:dyDescent="0.25">
      <c r="B62" s="359"/>
      <c r="D62" s="98"/>
      <c r="E62" s="99" t="str">
        <f ca="1">OFFSET(E47,COUNT(E48:E56),0)</f>
        <v>WEIGHT</v>
      </c>
      <c r="F62" s="100">
        <f ca="1">IF(COUNT(E48:E56)&gt;0,OFFSET(E47,MATCH(MAX(E48:E56),E48:E56,0),0),0)</f>
        <v>0</v>
      </c>
      <c r="G62" s="100">
        <f ca="1">IF(COUNT(E48:E56)&gt;0,OFFSET(F47,MATCH(MAX(E48:E56),E48:E56,0),0)+(10-OFFSET(G47,MATCH(MAX(E48:E56),E48:E56,0),0)),0)</f>
        <v>0</v>
      </c>
      <c r="H62" s="101">
        <f ca="1">IF(COUNT(E48:E56)&gt;0,OFFSET(F47,COUNT(E48:E56),0)+(10-(OFFSET(G47,COUNT(E48:E56),0))),0)</f>
        <v>0</v>
      </c>
      <c r="J62" s="98"/>
      <c r="K62" s="99" t="str">
        <f ca="1">OFFSET(K47,COUNT(K48:K56),0)</f>
        <v>WEIGHT</v>
      </c>
      <c r="L62" s="100">
        <f ca="1">IF(COUNT(K48:K56)&gt;0,OFFSET(K47,MATCH(MAX(K48:K56),K48:K56,0),0),0)</f>
        <v>0</v>
      </c>
      <c r="M62" s="100">
        <f ca="1">IF(COUNT(K48:K56)&gt;0,OFFSET(L47,MATCH(MAX(K48:K56),K48:K56,0),0)+(10-OFFSET(M47,MATCH(MAX(K48:K56),K48:K56,0),0)),0)</f>
        <v>0</v>
      </c>
      <c r="N62" s="101">
        <f ca="1">IF(COUNT(K48:K56)&gt;0,OFFSET(L47,COUNT(K48:K56),0)+(10-(OFFSET(M47,COUNT(K48:K56),0))),0)</f>
        <v>0</v>
      </c>
      <c r="P62" s="98"/>
      <c r="Q62" s="99" t="str">
        <f ca="1">OFFSET(Q47,COUNT(Q48:Q56),0)</f>
        <v>WEIGHT</v>
      </c>
      <c r="R62" s="100">
        <f ca="1">IF(COUNT(Q48:Q56)&gt;0,OFFSET(Q47,MATCH(MAX(Q48:Q56),Q48:Q56,0),0),0)</f>
        <v>0</v>
      </c>
      <c r="S62" s="100">
        <f ca="1">IF(COUNT(Q48:Q56)&gt;0,OFFSET(R47,MATCH(MAX(Q48:Q56),Q48:Q56,0),0)+(10-OFFSET(S47,MATCH(MAX(Q48:Q56),Q48:Q56,0),0)),0)</f>
        <v>0</v>
      </c>
      <c r="T62" s="101">
        <f ca="1">IF(COUNT(Q48:Q56)&gt;0,OFFSET(R47,COUNT(Q48:Q56),0)+(10-(OFFSET(S47,COUNT(Q48:Q56),0))),0)</f>
        <v>0</v>
      </c>
    </row>
    <row r="63" spans="2:20" x14ac:dyDescent="0.25"/>
    <row r="64" spans="2:20" x14ac:dyDescent="0.25"/>
    <row r="65" spans="2:20" ht="80.099999999999994" customHeight="1" x14ac:dyDescent="0.25">
      <c r="B65" s="359">
        <v>3</v>
      </c>
      <c r="D65" s="391">
        <v>1</v>
      </c>
      <c r="E65" s="391"/>
      <c r="F65" s="391"/>
      <c r="G65" s="391"/>
      <c r="H65" s="391"/>
      <c r="J65" s="391">
        <v>2</v>
      </c>
      <c r="K65" s="391"/>
      <c r="L65" s="391"/>
      <c r="M65" s="391"/>
      <c r="N65" s="391"/>
      <c r="P65" s="391">
        <v>3</v>
      </c>
      <c r="Q65" s="391"/>
      <c r="R65" s="391"/>
      <c r="S65" s="391"/>
      <c r="T65" s="391"/>
    </row>
    <row r="66" spans="2:20" ht="15" customHeight="1" x14ac:dyDescent="0.25">
      <c r="B66" s="359"/>
    </row>
    <row r="67" spans="2:20" ht="80.099999999999994" customHeight="1" x14ac:dyDescent="0.25">
      <c r="B67" s="359"/>
      <c r="D67" s="376" t="str">
        <f>VLOOKUP($H$1,tblProgramSchedule,MATCH("DAY " &amp; $B65 &amp; " / EXERCISE " &amp; D65,tblProgramScheduleColumnHeaders,0),0)</f>
        <v>COMPETITION DEAD LIFT</v>
      </c>
      <c r="E67" s="377"/>
      <c r="F67" s="377"/>
      <c r="G67" s="377"/>
      <c r="H67" s="378"/>
      <c r="J67" s="376" t="str">
        <f>VLOOKUP($H$1,tblProgramSchedule,MATCH("DAY " &amp; $B65 &amp; " / EXERCISE " &amp; J65,tblProgramScheduleColumnHeaders,0),0)</f>
        <v>SUPPLEMENTAL BENCH - METHOD 1</v>
      </c>
      <c r="K67" s="377"/>
      <c r="L67" s="377"/>
      <c r="M67" s="377"/>
      <c r="N67" s="378"/>
      <c r="P67" s="376" t="str">
        <f>VLOOKUP($H$1,tblProgramSchedule,MATCH("DAY " &amp; $B65 &amp; " / EXERCISE " &amp; P65,tblProgramScheduleColumnHeaders,0),0)</f>
        <v>SUPPLEMENTAL SQUAT - METHOD 2</v>
      </c>
      <c r="Q67" s="377"/>
      <c r="R67" s="377"/>
      <c r="S67" s="377"/>
      <c r="T67" s="378"/>
    </row>
    <row r="68" spans="2:20" ht="50.1" customHeight="1" x14ac:dyDescent="0.25">
      <c r="B68" s="359"/>
      <c r="D68" s="72" t="s">
        <v>79</v>
      </c>
      <c r="E68" s="379" t="str">
        <f>VLOOKUP('WEEK 1'!$H$1,tblProgramExerciseDetails,MATCH(D67 &amp; " - " &amp; D68,tblProgramExerciseDetailsColumnHeaders,0),0)</f>
        <v>Deadlift with belt</v>
      </c>
      <c r="F68" s="380"/>
      <c r="G68" s="380"/>
      <c r="H68" s="381"/>
      <c r="J68" s="72" t="s">
        <v>79</v>
      </c>
      <c r="K68" s="379" t="str">
        <f>VLOOKUP('WEEK 1'!$H$1,tblProgramExerciseDetails,MATCH(J67 &amp; " - " &amp; J68,tblProgramExerciseDetailsColumnHeaders,0),0)</f>
        <v>Close Grip Incline Bench</v>
      </c>
      <c r="L68" s="380"/>
      <c r="M68" s="380"/>
      <c r="N68" s="381"/>
      <c r="P68" s="72" t="s">
        <v>79</v>
      </c>
      <c r="Q68" s="379" t="str">
        <f>VLOOKUP('WEEK 1'!$H$1,tblProgramExerciseDetails,MATCH(P67 &amp; " - " &amp; P68,tblProgramExerciseDetailsColumnHeaders,0),0)</f>
        <v xml:space="preserve">Leg Press or Belt Squat or SSB Squat or HBBS </v>
      </c>
      <c r="R68" s="380"/>
      <c r="S68" s="380"/>
      <c r="T68" s="381"/>
    </row>
    <row r="69" spans="2:20" ht="50.1" customHeight="1" x14ac:dyDescent="0.25">
      <c r="B69" s="359"/>
      <c r="D69" s="73" t="s">
        <v>78</v>
      </c>
      <c r="E69" s="382" t="str">
        <f>VLOOKUP('WEEK 1'!$H$1,tblProgramExerciseDetails,MATCH(D67 &amp; " - " &amp; D69,tblProgramExerciseDetailsColumnHeaders,0),0)</f>
        <v>Max 4 min for sets at RPE over 7</v>
      </c>
      <c r="F69" s="383"/>
      <c r="G69" s="383"/>
      <c r="H69" s="384"/>
      <c r="J69" s="73" t="s">
        <v>78</v>
      </c>
      <c r="K69" s="382" t="str">
        <f>VLOOKUP('WEEK 1'!$H$1,tblProgramExerciseDetails,MATCH(J67 &amp; " - " &amp; J69,tblProgramExerciseDetailsColumnHeaders,0),0)</f>
        <v>Max 3-5 min for sets at RPE over 7</v>
      </c>
      <c r="L69" s="383"/>
      <c r="M69" s="383"/>
      <c r="N69" s="384"/>
      <c r="P69" s="73" t="s">
        <v>78</v>
      </c>
      <c r="Q69" s="382" t="str">
        <f>VLOOKUP('WEEK 1'!$H$1,tblProgramExerciseDetails,MATCH(P67 &amp; " - " &amp; P69,tblProgramExerciseDetailsColumnHeaders,0),0)</f>
        <v>See Myorep description</v>
      </c>
      <c r="R69" s="383"/>
      <c r="S69" s="383"/>
      <c r="T69" s="384"/>
    </row>
    <row r="70" spans="2:20" ht="80.099999999999994" customHeight="1" x14ac:dyDescent="0.25">
      <c r="B70" s="359"/>
      <c r="D70" s="74" t="s">
        <v>77</v>
      </c>
      <c r="E70" s="385" t="str">
        <f>VLOOKUP('WEEK 1'!$H$1,tblProgramExerciseDetails,MATCH(D67 &amp; " - " &amp; D70,tblProgramExerciseDetailsColumnHeaders,0),0)</f>
        <v>• 6 Reps @ 6 RPE (68%)
• 6 Reps @ 7 RPE (73%)
• 6 Reps @ 8 RPE (78%) x 2 Sets</v>
      </c>
      <c r="F70" s="386"/>
      <c r="G70" s="386"/>
      <c r="H70" s="387"/>
      <c r="J70" s="74" t="s">
        <v>77</v>
      </c>
      <c r="K70" s="385" t="str">
        <f>VLOOKUP('WEEK 1'!$H$1,tblProgramExerciseDetails,MATCH(J67 &amp; " - " &amp; J70,tblProgramExerciseDetailsColumnHeaders,0),0)</f>
        <v>• 8 Reps @ 6 RPE (68%)
• 8 Reps @ 7 RPE (73%)
• 8 Reps @ 8 RPE (78%) x 3 Sets</v>
      </c>
      <c r="L70" s="386"/>
      <c r="M70" s="386"/>
      <c r="N70" s="387"/>
      <c r="P70" s="74" t="s">
        <v>77</v>
      </c>
      <c r="Q70" s="385" t="str">
        <f>VLOOKUP('WEEK 1'!$H$1,tblProgramExerciseDetails,MATCH(P67 &amp; " - " &amp; P70,tblProgramExerciseDetailsColumnHeaders,0),0)</f>
        <v>• 14-16 Reps @ 8 RPE 
• 3-5 Reps</v>
      </c>
      <c r="R70" s="386"/>
      <c r="S70" s="386"/>
      <c r="T70" s="387"/>
    </row>
    <row r="71" spans="2:20" ht="60" customHeight="1" x14ac:dyDescent="0.25">
      <c r="B71" s="359"/>
      <c r="D71" s="75" t="s">
        <v>58</v>
      </c>
      <c r="E71" s="75" t="s">
        <v>60</v>
      </c>
      <c r="F71" s="75" t="s">
        <v>59</v>
      </c>
      <c r="G71" s="75" t="s">
        <v>61</v>
      </c>
      <c r="H71" s="75" t="s">
        <v>87</v>
      </c>
      <c r="J71" s="75" t="s">
        <v>58</v>
      </c>
      <c r="K71" s="75" t="s">
        <v>60</v>
      </c>
      <c r="L71" s="75" t="s">
        <v>59</v>
      </c>
      <c r="M71" s="75" t="s">
        <v>61</v>
      </c>
      <c r="N71" s="75" t="s">
        <v>87</v>
      </c>
      <c r="P71" s="75" t="s">
        <v>58</v>
      </c>
      <c r="Q71" s="75" t="s">
        <v>60</v>
      </c>
      <c r="R71" s="75" t="s">
        <v>59</v>
      </c>
      <c r="S71" s="75" t="s">
        <v>61</v>
      </c>
      <c r="T71" s="75" t="s">
        <v>87</v>
      </c>
    </row>
    <row r="72" spans="2:20" ht="39.950000000000003" customHeight="1" x14ac:dyDescent="0.25">
      <c r="B72" s="359"/>
      <c r="D72" s="76" t="s">
        <v>62</v>
      </c>
      <c r="E72" s="77"/>
      <c r="F72" s="78"/>
      <c r="G72" s="79"/>
      <c r="H72" s="80" t="str">
        <f>IF(ISNUMBER(E72),E72/E$81,"")</f>
        <v/>
      </c>
      <c r="J72" s="76" t="s">
        <v>62</v>
      </c>
      <c r="K72" s="77"/>
      <c r="L72" s="78"/>
      <c r="M72" s="79"/>
      <c r="N72" s="80" t="str">
        <f>IF(ISNUMBER(K72),K72/K$81,"")</f>
        <v/>
      </c>
      <c r="P72" s="76" t="s">
        <v>62</v>
      </c>
      <c r="Q72" s="77"/>
      <c r="R72" s="78"/>
      <c r="S72" s="79"/>
      <c r="T72" s="80" t="str">
        <f>IF(ISNUMBER(Q72),Q72/Q$81,"")</f>
        <v/>
      </c>
    </row>
    <row r="73" spans="2:20" ht="39.950000000000003" customHeight="1" x14ac:dyDescent="0.25">
      <c r="B73" s="359"/>
      <c r="D73" s="81" t="s">
        <v>63</v>
      </c>
      <c r="E73" s="82"/>
      <c r="F73" s="83"/>
      <c r="G73" s="84"/>
      <c r="H73" s="85" t="str">
        <f t="shared" ref="H73:H80" si="9">IF(ISNUMBER(E73),E73/E$81,"")</f>
        <v/>
      </c>
      <c r="J73" s="81" t="s">
        <v>63</v>
      </c>
      <c r="K73" s="82"/>
      <c r="L73" s="83"/>
      <c r="M73" s="84"/>
      <c r="N73" s="85" t="str">
        <f t="shared" ref="N73:N80" si="10">IF(ISNUMBER(K73),K73/K$81,"")</f>
        <v/>
      </c>
      <c r="P73" s="81" t="s">
        <v>63</v>
      </c>
      <c r="Q73" s="82"/>
      <c r="R73" s="83"/>
      <c r="S73" s="84"/>
      <c r="T73" s="85" t="str">
        <f t="shared" ref="T73:T80" si="11">IF(ISNUMBER(Q73),Q73/Q$81,"")</f>
        <v/>
      </c>
    </row>
    <row r="74" spans="2:20" ht="39.950000000000003" customHeight="1" x14ac:dyDescent="0.25">
      <c r="B74" s="359"/>
      <c r="D74" s="81" t="s">
        <v>64</v>
      </c>
      <c r="E74" s="86"/>
      <c r="F74" s="87"/>
      <c r="G74" s="88"/>
      <c r="H74" s="89" t="str">
        <f t="shared" si="9"/>
        <v/>
      </c>
      <c r="J74" s="81" t="s">
        <v>64</v>
      </c>
      <c r="K74" s="86"/>
      <c r="L74" s="87"/>
      <c r="M74" s="88"/>
      <c r="N74" s="89" t="str">
        <f t="shared" si="10"/>
        <v/>
      </c>
      <c r="P74" s="81" t="s">
        <v>64</v>
      </c>
      <c r="Q74" s="86"/>
      <c r="R74" s="87"/>
      <c r="S74" s="88"/>
      <c r="T74" s="89" t="str">
        <f t="shared" si="11"/>
        <v/>
      </c>
    </row>
    <row r="75" spans="2:20" ht="39.950000000000003" customHeight="1" x14ac:dyDescent="0.25">
      <c r="B75" s="359"/>
      <c r="D75" s="81" t="s">
        <v>65</v>
      </c>
      <c r="E75" s="82"/>
      <c r="F75" s="83"/>
      <c r="G75" s="84"/>
      <c r="H75" s="85" t="str">
        <f t="shared" si="9"/>
        <v/>
      </c>
      <c r="J75" s="81" t="s">
        <v>65</v>
      </c>
      <c r="K75" s="82"/>
      <c r="L75" s="83"/>
      <c r="M75" s="84"/>
      <c r="N75" s="85" t="str">
        <f t="shared" si="10"/>
        <v/>
      </c>
      <c r="P75" s="81" t="s">
        <v>65</v>
      </c>
      <c r="Q75" s="82"/>
      <c r="R75" s="83"/>
      <c r="S75" s="84"/>
      <c r="T75" s="85" t="str">
        <f t="shared" si="11"/>
        <v/>
      </c>
    </row>
    <row r="76" spans="2:20" ht="39.950000000000003" customHeight="1" x14ac:dyDescent="0.25">
      <c r="B76" s="359"/>
      <c r="D76" s="81" t="s">
        <v>66</v>
      </c>
      <c r="E76" s="86"/>
      <c r="F76" s="87"/>
      <c r="G76" s="88"/>
      <c r="H76" s="89" t="str">
        <f t="shared" si="9"/>
        <v/>
      </c>
      <c r="J76" s="81" t="s">
        <v>66</v>
      </c>
      <c r="K76" s="86"/>
      <c r="L76" s="87"/>
      <c r="M76" s="88"/>
      <c r="N76" s="89" t="str">
        <f t="shared" si="10"/>
        <v/>
      </c>
      <c r="P76" s="81" t="s">
        <v>66</v>
      </c>
      <c r="Q76" s="86"/>
      <c r="R76" s="87"/>
      <c r="S76" s="88"/>
      <c r="T76" s="89" t="str">
        <f t="shared" si="11"/>
        <v/>
      </c>
    </row>
    <row r="77" spans="2:20" ht="39.950000000000003" customHeight="1" x14ac:dyDescent="0.25">
      <c r="B77" s="359"/>
      <c r="D77" s="81" t="s">
        <v>67</v>
      </c>
      <c r="E77" s="82"/>
      <c r="F77" s="83"/>
      <c r="G77" s="84"/>
      <c r="H77" s="85" t="str">
        <f t="shared" si="9"/>
        <v/>
      </c>
      <c r="J77" s="81" t="s">
        <v>67</v>
      </c>
      <c r="K77" s="82"/>
      <c r="L77" s="83"/>
      <c r="M77" s="84"/>
      <c r="N77" s="85" t="str">
        <f t="shared" si="10"/>
        <v/>
      </c>
      <c r="P77" s="81" t="s">
        <v>67</v>
      </c>
      <c r="Q77" s="82"/>
      <c r="R77" s="83"/>
      <c r="S77" s="84"/>
      <c r="T77" s="85" t="str">
        <f t="shared" si="11"/>
        <v/>
      </c>
    </row>
    <row r="78" spans="2:20" ht="39.950000000000003" customHeight="1" x14ac:dyDescent="0.25">
      <c r="B78" s="359"/>
      <c r="D78" s="81" t="s">
        <v>68</v>
      </c>
      <c r="E78" s="86"/>
      <c r="F78" s="87"/>
      <c r="G78" s="88"/>
      <c r="H78" s="89" t="str">
        <f t="shared" si="9"/>
        <v/>
      </c>
      <c r="J78" s="81" t="s">
        <v>68</v>
      </c>
      <c r="K78" s="86"/>
      <c r="L78" s="87"/>
      <c r="M78" s="88"/>
      <c r="N78" s="89" t="str">
        <f t="shared" si="10"/>
        <v/>
      </c>
      <c r="P78" s="81" t="s">
        <v>68</v>
      </c>
      <c r="Q78" s="86"/>
      <c r="R78" s="87"/>
      <c r="S78" s="88"/>
      <c r="T78" s="89" t="str">
        <f t="shared" si="11"/>
        <v/>
      </c>
    </row>
    <row r="79" spans="2:20" ht="39.950000000000003" customHeight="1" x14ac:dyDescent="0.25">
      <c r="B79" s="359"/>
      <c r="D79" s="81" t="s">
        <v>69</v>
      </c>
      <c r="E79" s="82"/>
      <c r="F79" s="83"/>
      <c r="G79" s="84"/>
      <c r="H79" s="85" t="str">
        <f t="shared" si="9"/>
        <v/>
      </c>
      <c r="J79" s="81" t="s">
        <v>69</v>
      </c>
      <c r="K79" s="82"/>
      <c r="L79" s="83"/>
      <c r="M79" s="84"/>
      <c r="N79" s="85" t="str">
        <f t="shared" si="10"/>
        <v/>
      </c>
      <c r="P79" s="81" t="s">
        <v>69</v>
      </c>
      <c r="Q79" s="82"/>
      <c r="R79" s="83"/>
      <c r="S79" s="84"/>
      <c r="T79" s="85" t="str">
        <f t="shared" si="11"/>
        <v/>
      </c>
    </row>
    <row r="80" spans="2:20" ht="39.950000000000003" customHeight="1" thickBot="1" x14ac:dyDescent="0.3">
      <c r="B80" s="359"/>
      <c r="D80" s="90" t="s">
        <v>70</v>
      </c>
      <c r="E80" s="91"/>
      <c r="F80" s="92"/>
      <c r="G80" s="93"/>
      <c r="H80" s="94" t="str">
        <f t="shared" si="9"/>
        <v/>
      </c>
      <c r="J80" s="90" t="s">
        <v>70</v>
      </c>
      <c r="K80" s="91"/>
      <c r="L80" s="92"/>
      <c r="M80" s="93"/>
      <c r="N80" s="94" t="str">
        <f t="shared" si="10"/>
        <v/>
      </c>
      <c r="P80" s="90" t="s">
        <v>70</v>
      </c>
      <c r="Q80" s="91"/>
      <c r="R80" s="92"/>
      <c r="S80" s="93"/>
      <c r="T80" s="94" t="str">
        <f t="shared" si="11"/>
        <v/>
      </c>
    </row>
    <row r="81" spans="2:20" ht="60" customHeight="1" thickTop="1" x14ac:dyDescent="0.25">
      <c r="B81" s="359"/>
      <c r="D81" s="95" t="s">
        <v>88</v>
      </c>
      <c r="E81" s="360">
        <f ca="1">ROUNDUP(F86/(VLOOKUP(1,tblRPECoefficientWithoutColumnHeaders,2,0)*G86^2+VLOOKUP(2,tblRPECoefficientWithoutColumnHeaders,2,0)*G86+VLOOKUP(3,tblRPECoefficientWithoutColumnHeaders,2,0)),0)</f>
        <v>0</v>
      </c>
      <c r="F81" s="361"/>
      <c r="G81" s="361"/>
      <c r="H81" s="362"/>
      <c r="J81" s="95" t="s">
        <v>88</v>
      </c>
      <c r="K81" s="360">
        <f ca="1">ROUNDUP(L86/(VLOOKUP(1,tblRPECoefficientWithoutColumnHeaders,2,0)*M86^2+VLOOKUP(2,tblRPECoefficientWithoutColumnHeaders,2,0)*M86+VLOOKUP(3,tblRPECoefficientWithoutColumnHeaders,2,0)),0)</f>
        <v>0</v>
      </c>
      <c r="L81" s="361"/>
      <c r="M81" s="361"/>
      <c r="N81" s="362"/>
      <c r="P81" s="95" t="s">
        <v>88</v>
      </c>
      <c r="Q81" s="360">
        <f ca="1">ROUNDUP(R86/(VLOOKUP(1,tblRPECoefficientWithoutColumnHeaders,2,0)*S86^2+VLOOKUP(2,tblRPECoefficientWithoutColumnHeaders,2,0)*S86+VLOOKUP(3,tblRPECoefficientWithoutColumnHeaders,2,0)),0)</f>
        <v>0</v>
      </c>
      <c r="R81" s="361"/>
      <c r="S81" s="361"/>
      <c r="T81" s="362"/>
    </row>
    <row r="82" spans="2:20" ht="60" customHeight="1" x14ac:dyDescent="0.25">
      <c r="B82" s="359"/>
      <c r="D82" s="96" t="s">
        <v>89</v>
      </c>
      <c r="E82" s="363">
        <f ca="1">IF(ISNUMBER(E86),ROUNDUP((1-(E86/(VLOOKUP(1,tblRPECoefficientWithoutColumnHeaders,2,0)*H86^2+VLOOKUP(2,tblRPECoefficientWithoutColumnHeaders,2,0)*H86+VLOOKUP(3,tblRPECoefficientWithoutColumnHeaders,2,0)))/E81)*100,1),0)</f>
        <v>0</v>
      </c>
      <c r="F82" s="364"/>
      <c r="G82" s="364"/>
      <c r="H82" s="365"/>
      <c r="J82" s="96" t="s">
        <v>89</v>
      </c>
      <c r="K82" s="363">
        <f ca="1">IF(ISNUMBER(K86),ROUNDUP((1-(K86/(VLOOKUP(1,tblRPECoefficientWithoutColumnHeaders,2,0)*N86^2+VLOOKUP(2,tblRPECoefficientWithoutColumnHeaders,2,0)*N86+VLOOKUP(3,tblRPECoefficientWithoutColumnHeaders,2,0)))/K81)*100,1),0)</f>
        <v>0</v>
      </c>
      <c r="L82" s="364"/>
      <c r="M82" s="364"/>
      <c r="N82" s="365"/>
      <c r="P82" s="96" t="s">
        <v>89</v>
      </c>
      <c r="Q82" s="363">
        <f ca="1">IF(ISNUMBER(Q86),ROUNDUP((1-(Q86/(VLOOKUP(1,tblRPECoefficientWithoutColumnHeaders,2,0)*T86^2+VLOOKUP(2,tblRPECoefficientWithoutColumnHeaders,2,0)*T86+VLOOKUP(3,tblRPECoefficientWithoutColumnHeaders,2,0)))/Q81)*100,1),0)</f>
        <v>0</v>
      </c>
      <c r="R82" s="364"/>
      <c r="S82" s="364"/>
      <c r="T82" s="365"/>
    </row>
    <row r="83" spans="2:20" ht="60" customHeight="1" x14ac:dyDescent="0.25">
      <c r="B83" s="359"/>
      <c r="D83" s="96" t="s">
        <v>90</v>
      </c>
      <c r="E83" s="363">
        <f>IF(COUNT(H72:H80)&gt;0,AVERAGEIF(H72:H80,"&gt;0"),0)</f>
        <v>0</v>
      </c>
      <c r="F83" s="364"/>
      <c r="G83" s="364"/>
      <c r="H83" s="365"/>
      <c r="J83" s="96" t="s">
        <v>90</v>
      </c>
      <c r="K83" s="363">
        <f>IF(COUNT(N72:N80)&gt;0,AVERAGEIF(N72:N80,"&gt;0"),0)</f>
        <v>0</v>
      </c>
      <c r="L83" s="364"/>
      <c r="M83" s="364"/>
      <c r="N83" s="365"/>
      <c r="P83" s="96" t="s">
        <v>90</v>
      </c>
      <c r="Q83" s="363">
        <f>IF(COUNT(T72:T80)&gt;0,AVERAGEIF(T72:T80,"&gt;0"),0)</f>
        <v>0</v>
      </c>
      <c r="R83" s="364"/>
      <c r="S83" s="364"/>
      <c r="T83" s="365"/>
    </row>
    <row r="84" spans="2:20" ht="60" customHeight="1" x14ac:dyDescent="0.25">
      <c r="B84" s="359"/>
      <c r="D84" s="96" t="s">
        <v>59</v>
      </c>
      <c r="E84" s="366">
        <f>SUM(F72:F80)</f>
        <v>0</v>
      </c>
      <c r="F84" s="367"/>
      <c r="G84" s="367"/>
      <c r="H84" s="368"/>
      <c r="J84" s="96" t="s">
        <v>59</v>
      </c>
      <c r="K84" s="366">
        <f>SUM(L72:L80)</f>
        <v>0</v>
      </c>
      <c r="L84" s="367"/>
      <c r="M84" s="367"/>
      <c r="N84" s="368"/>
      <c r="P84" s="96" t="s">
        <v>59</v>
      </c>
      <c r="Q84" s="366">
        <f>SUM(R72:R80)</f>
        <v>0</v>
      </c>
      <c r="R84" s="367"/>
      <c r="S84" s="367"/>
      <c r="T84" s="368"/>
    </row>
    <row r="85" spans="2:20" ht="60" customHeight="1" x14ac:dyDescent="0.25">
      <c r="B85" s="359"/>
      <c r="D85" s="97" t="s">
        <v>60</v>
      </c>
      <c r="E85" s="369">
        <f>SUM(PRODUCT(E72:F72),PRODUCT(E73:F73),PRODUCT(E74:F74),PRODUCT(E75:F75),PRODUCT(E76:F76),PRODUCT(E77:F77),PRODUCT(E78:F78),PRODUCT(E79:F79),PRODUCT(E80:F80))</f>
        <v>0</v>
      </c>
      <c r="F85" s="370"/>
      <c r="G85" s="370"/>
      <c r="H85" s="371"/>
      <c r="J85" s="97" t="s">
        <v>60</v>
      </c>
      <c r="K85" s="369">
        <f>SUM(PRODUCT(K72:L72),PRODUCT(K73:L73),PRODUCT(K74:L74),PRODUCT(K75:L75),PRODUCT(K76:L76),PRODUCT(K77:L77),PRODUCT(K78:L78),PRODUCT(K79:L79),PRODUCT(K80:L80))</f>
        <v>0</v>
      </c>
      <c r="L85" s="370"/>
      <c r="M85" s="370"/>
      <c r="N85" s="371"/>
      <c r="P85" s="97" t="s">
        <v>60</v>
      </c>
      <c r="Q85" s="369">
        <f>SUM(PRODUCT(Q72:R72),PRODUCT(Q73:R73),PRODUCT(Q74:R74),PRODUCT(Q75:R75),PRODUCT(Q76:R76),PRODUCT(Q77:R77),PRODUCT(Q78:R78),PRODUCT(Q79:R79),PRODUCT(Q80:R80))</f>
        <v>0</v>
      </c>
      <c r="R85" s="370"/>
      <c r="S85" s="370"/>
      <c r="T85" s="371"/>
    </row>
    <row r="86" spans="2:20" ht="39.950000000000003" customHeight="1" x14ac:dyDescent="0.25">
      <c r="B86" s="359"/>
      <c r="D86" s="98"/>
      <c r="E86" s="99" t="str">
        <f ca="1">OFFSET(E71,COUNT(E72:E80),0)</f>
        <v>WEIGHT</v>
      </c>
      <c r="F86" s="100">
        <f ca="1">IF(COUNT(E72:E80)&gt;0,OFFSET(E71,MATCH(MAX(E72:E80),E72:E80,0),0),0)</f>
        <v>0</v>
      </c>
      <c r="G86" s="100">
        <f ca="1">IF(COUNT(E72:E80)&gt;0,OFFSET(F71,MATCH(MAX(E72:E80),E72:E80,0),0)+(10-OFFSET(G71,MATCH(MAX(E72:E80),E72:E80,0),0)),0)</f>
        <v>0</v>
      </c>
      <c r="H86" s="101">
        <f ca="1">IF(COUNT(E72:E80)&gt;0,OFFSET(F71,COUNT(E72:E80),0)+(10-(OFFSET(G71,COUNT(E72:E80),0))),0)</f>
        <v>0</v>
      </c>
      <c r="J86" s="98"/>
      <c r="K86" s="99" t="str">
        <f ca="1">OFFSET(K71,COUNT(K72:K80),0)</f>
        <v>WEIGHT</v>
      </c>
      <c r="L86" s="100">
        <f ca="1">IF(COUNT(K72:K80)&gt;0,OFFSET(K71,MATCH(MAX(K72:K80),K72:K80,0),0),0)</f>
        <v>0</v>
      </c>
      <c r="M86" s="100">
        <f ca="1">IF(COUNT(K72:K80)&gt;0,OFFSET(L71,MATCH(MAX(K72:K80),K72:K80,0),0)+(10-OFFSET(M71,MATCH(MAX(K72:K80),K72:K80,0),0)),0)</f>
        <v>0</v>
      </c>
      <c r="N86" s="101">
        <f ca="1">IF(COUNT(K72:K80)&gt;0,OFFSET(L71,COUNT(K72:K80),0)+(10-(OFFSET(M71,COUNT(K72:K80),0))),0)</f>
        <v>0</v>
      </c>
      <c r="P86" s="98"/>
      <c r="Q86" s="99" t="str">
        <f ca="1">OFFSET(Q71,COUNT(Q72:Q80),0)</f>
        <v>WEIGHT</v>
      </c>
      <c r="R86" s="100">
        <f ca="1">IF(COUNT(Q72:Q80)&gt;0,OFFSET(Q71,MATCH(MAX(Q72:Q80),Q72:Q80,0),0),0)</f>
        <v>0</v>
      </c>
      <c r="S86" s="100">
        <f ca="1">IF(COUNT(Q72:Q80)&gt;0,OFFSET(R71,MATCH(MAX(Q72:Q80),Q72:Q80,0),0)+(10-OFFSET(S71,MATCH(MAX(Q72:Q80),Q72:Q80,0),0)),0)</f>
        <v>0</v>
      </c>
      <c r="T86" s="101">
        <f ca="1">IF(COUNT(Q72:Q80)&gt;0,OFFSET(R71,COUNT(Q72:Q80),0)+(10-(OFFSET(S71,COUNT(Q72:Q80),0))),0)</f>
        <v>0</v>
      </c>
    </row>
    <row r="87" spans="2:20" x14ac:dyDescent="0.25"/>
    <row r="88" spans="2:20" x14ac:dyDescent="0.25"/>
    <row r="89" spans="2:20" x14ac:dyDescent="0.25"/>
    <row r="90" spans="2:20" ht="80.099999999999994" customHeight="1" x14ac:dyDescent="0.25">
      <c r="B90" s="359" t="s">
        <v>171</v>
      </c>
      <c r="D90" s="391">
        <v>1</v>
      </c>
      <c r="E90" s="391"/>
      <c r="F90" s="391"/>
      <c r="G90" s="391"/>
      <c r="H90" s="391"/>
      <c r="J90" s="391">
        <v>2</v>
      </c>
      <c r="K90" s="391"/>
      <c r="L90" s="391"/>
      <c r="M90" s="391"/>
      <c r="N90" s="391"/>
      <c r="P90" s="391">
        <v>3</v>
      </c>
      <c r="Q90" s="391"/>
      <c r="R90" s="391"/>
      <c r="S90" s="391"/>
      <c r="T90" s="391"/>
    </row>
    <row r="91" spans="2:20" ht="80.099999999999994" customHeight="1" x14ac:dyDescent="0.25">
      <c r="B91" s="359"/>
    </row>
    <row r="92" spans="2:20" ht="80.099999999999994" customHeight="1" x14ac:dyDescent="0.25">
      <c r="B92" s="359"/>
      <c r="D92" s="376" t="str">
        <f>PROGRAM!AC4</f>
        <v>Conditioning</v>
      </c>
      <c r="E92" s="377"/>
      <c r="F92" s="377"/>
      <c r="G92" s="377"/>
      <c r="H92" s="378"/>
      <c r="J92" s="376" t="str">
        <f>PROGRAM!AD4</f>
        <v>Upper back work</v>
      </c>
      <c r="K92" s="377"/>
      <c r="L92" s="377"/>
      <c r="M92" s="377"/>
      <c r="N92" s="378"/>
      <c r="P92" s="376" t="str">
        <f>PROGRAM!AE4</f>
        <v>Ab work</v>
      </c>
      <c r="Q92" s="377"/>
      <c r="R92" s="377"/>
      <c r="S92" s="377"/>
      <c r="T92" s="378"/>
    </row>
    <row r="93" spans="2:20" ht="80.099999999999994" customHeight="1" x14ac:dyDescent="0.25">
      <c r="B93" s="359"/>
      <c r="D93" s="72" t="s">
        <v>79</v>
      </c>
      <c r="E93" s="407" t="str">
        <f>PROGRAM!AC5</f>
        <v>25 min steady state @ RPE 6 2x/wk</v>
      </c>
      <c r="F93" s="380"/>
      <c r="G93" s="380"/>
      <c r="H93" s="381"/>
      <c r="J93" s="72" t="s">
        <v>79</v>
      </c>
      <c r="K93" s="407" t="str">
        <f>PROGRAM!AD5</f>
        <v>7 minutes upper back work AMRAP</v>
      </c>
      <c r="L93" s="380"/>
      <c r="M93" s="380"/>
      <c r="N93" s="381"/>
      <c r="P93" s="72" t="s">
        <v>79</v>
      </c>
      <c r="Q93" s="407" t="str">
        <f>PROGRAM!AE5</f>
        <v>7 min ab work AMRAP</v>
      </c>
      <c r="R93" s="380"/>
      <c r="S93" s="380"/>
      <c r="T93" s="381"/>
    </row>
    <row r="94" spans="2:20" ht="80.099999999999994" customHeight="1" x14ac:dyDescent="0.25">
      <c r="B94" s="359"/>
      <c r="D94" s="73" t="s">
        <v>198</v>
      </c>
      <c r="E94" s="409" t="e">
        <f>[1]PROGRAM!AD283</f>
        <v>#REF!</v>
      </c>
      <c r="F94" s="383"/>
      <c r="G94" s="383"/>
      <c r="H94" s="384"/>
      <c r="J94" s="73" t="s">
        <v>198</v>
      </c>
      <c r="K94" s="409" t="e">
        <f>[1]PROGRAM!AM283</f>
        <v>#REF!</v>
      </c>
      <c r="L94" s="383"/>
      <c r="M94" s="383"/>
      <c r="N94" s="384"/>
      <c r="P94" s="73" t="s">
        <v>198</v>
      </c>
      <c r="Q94" s="409" t="e">
        <f>[1]PROGRAM!AA283</f>
        <v>#REF!</v>
      </c>
      <c r="R94" s="383"/>
      <c r="S94" s="383"/>
      <c r="T94" s="384"/>
    </row>
    <row r="95" spans="2:20" ht="80.099999999999994" customHeight="1" x14ac:dyDescent="0.25">
      <c r="B95" s="359"/>
      <c r="D95" s="74"/>
      <c r="E95" s="408" t="e">
        <f>[1]PROGRAM!AE283</f>
        <v>#REF!</v>
      </c>
      <c r="F95" s="386"/>
      <c r="G95" s="386"/>
      <c r="H95" s="387"/>
      <c r="J95" s="74"/>
      <c r="K95" s="408"/>
      <c r="L95" s="386"/>
      <c r="M95" s="386"/>
      <c r="N95" s="387"/>
      <c r="P95" s="74"/>
      <c r="Q95" s="385"/>
      <c r="R95" s="386"/>
      <c r="S95" s="386"/>
      <c r="T95" s="387"/>
    </row>
    <row r="96" spans="2:20" ht="80.099999999999994" customHeight="1" x14ac:dyDescent="0.25">
      <c r="B96" s="359"/>
    </row>
    <row r="97" spans="2:8" ht="80.099999999999994" customHeight="1" x14ac:dyDescent="0.25">
      <c r="B97" s="359"/>
    </row>
    <row r="98" spans="2:8" ht="80.099999999999994" customHeight="1" x14ac:dyDescent="0.25">
      <c r="B98" s="359"/>
      <c r="D98" s="376" t="str">
        <f>PROGRAM!AF4</f>
        <v>Arm Work</v>
      </c>
      <c r="E98" s="377"/>
      <c r="F98" s="377"/>
      <c r="G98" s="377"/>
      <c r="H98" s="378"/>
    </row>
    <row r="99" spans="2:8" ht="80.099999999999994" customHeight="1" x14ac:dyDescent="0.25">
      <c r="B99" s="359"/>
      <c r="D99" s="72" t="s">
        <v>79</v>
      </c>
      <c r="E99" s="407" t="str">
        <f>PROGRAM!AF5</f>
        <v>3 sets of 12-15 reps @ RPE 8, triceps press downs 1x/wk
3 sets of 12-15 reps @ RPE 8, biceps curls</v>
      </c>
      <c r="F99" s="380"/>
      <c r="G99" s="380"/>
      <c r="H99" s="381"/>
    </row>
    <row r="100" spans="2:8" ht="80.099999999999994" customHeight="1" x14ac:dyDescent="0.25">
      <c r="B100" s="359"/>
      <c r="D100" s="73" t="s">
        <v>198</v>
      </c>
      <c r="E100" s="409" t="e">
        <f>[1]PROGRAM!AD13</f>
        <v>#REF!</v>
      </c>
      <c r="F100" s="383"/>
      <c r="G100" s="383"/>
      <c r="H100" s="384"/>
    </row>
    <row r="101" spans="2:8" ht="80.099999999999994" customHeight="1" x14ac:dyDescent="0.25">
      <c r="B101" s="359"/>
      <c r="D101" s="74"/>
      <c r="E101" s="408" t="e">
        <f>[1]PROGRAM!AE13</f>
        <v>#REF!</v>
      </c>
      <c r="F101" s="386"/>
      <c r="G101" s="386"/>
      <c r="H101" s="387"/>
    </row>
    <row r="102" spans="2:8" x14ac:dyDescent="0.25">
      <c r="B102" s="359"/>
    </row>
    <row r="103" spans="2:8" x14ac:dyDescent="0.25">
      <c r="B103" s="359"/>
    </row>
    <row r="104" spans="2:8" x14ac:dyDescent="0.25">
      <c r="B104" s="359"/>
    </row>
    <row r="105" spans="2:8" x14ac:dyDescent="0.25">
      <c r="B105" s="359"/>
    </row>
    <row r="106" spans="2:8" x14ac:dyDescent="0.25">
      <c r="B106" s="359"/>
    </row>
    <row r="107" spans="2:8" x14ac:dyDescent="0.25">
      <c r="B107" s="359"/>
    </row>
    <row r="108" spans="2:8" x14ac:dyDescent="0.25">
      <c r="B108" s="359"/>
    </row>
    <row r="109" spans="2:8" x14ac:dyDescent="0.25">
      <c r="B109" s="359"/>
    </row>
    <row r="110" spans="2:8" x14ac:dyDescent="0.25">
      <c r="B110" s="359"/>
    </row>
    <row r="111" spans="2:8" x14ac:dyDescent="0.25">
      <c r="B111" s="359"/>
    </row>
    <row r="112" spans="2:8"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sheetData>
  <sheetProtection selectLockedCells="1"/>
  <mergeCells count="138">
    <mergeCell ref="E101:H101"/>
    <mergeCell ref="E94:H94"/>
    <mergeCell ref="K94:N94"/>
    <mergeCell ref="Q94:T94"/>
    <mergeCell ref="E95:H95"/>
    <mergeCell ref="K95:N95"/>
    <mergeCell ref="Q95:T95"/>
    <mergeCell ref="D98:H98"/>
    <mergeCell ref="E99:H99"/>
    <mergeCell ref="E100:H100"/>
    <mergeCell ref="D90:H90"/>
    <mergeCell ref="J90:N90"/>
    <mergeCell ref="P90:T90"/>
    <mergeCell ref="D92:H92"/>
    <mergeCell ref="J92:N92"/>
    <mergeCell ref="P92:T92"/>
    <mergeCell ref="E93:H93"/>
    <mergeCell ref="K93:N93"/>
    <mergeCell ref="Q93:T93"/>
    <mergeCell ref="D67:H67"/>
    <mergeCell ref="J67:N67"/>
    <mergeCell ref="P67:T67"/>
    <mergeCell ref="D65:H65"/>
    <mergeCell ref="J65:N65"/>
    <mergeCell ref="P65:T65"/>
    <mergeCell ref="K60:N60"/>
    <mergeCell ref="Q60:T60"/>
    <mergeCell ref="K61:N61"/>
    <mergeCell ref="Q61:T61"/>
    <mergeCell ref="H1:T1"/>
    <mergeCell ref="Q45:T45"/>
    <mergeCell ref="E57:H57"/>
    <mergeCell ref="E58:H58"/>
    <mergeCell ref="D4:E4"/>
    <mergeCell ref="D5:E5"/>
    <mergeCell ref="D6:E6"/>
    <mergeCell ref="D7:E7"/>
    <mergeCell ref="D8:E8"/>
    <mergeCell ref="D9:E9"/>
    <mergeCell ref="D10:E10"/>
    <mergeCell ref="J43:N43"/>
    <mergeCell ref="P43:T43"/>
    <mergeCell ref="E44:H44"/>
    <mergeCell ref="K44:N44"/>
    <mergeCell ref="Q44:T44"/>
    <mergeCell ref="E45:H45"/>
    <mergeCell ref="K45:N45"/>
    <mergeCell ref="Q46:T46"/>
    <mergeCell ref="D11:E11"/>
    <mergeCell ref="D12:E12"/>
    <mergeCell ref="D13:E13"/>
    <mergeCell ref="E46:H46"/>
    <mergeCell ref="Q37:T37"/>
    <mergeCell ref="E85:H85"/>
    <mergeCell ref="K85:N85"/>
    <mergeCell ref="Q85:T85"/>
    <mergeCell ref="E83:H83"/>
    <mergeCell ref="K83:N83"/>
    <mergeCell ref="Q83:T83"/>
    <mergeCell ref="E84:H84"/>
    <mergeCell ref="K84:N84"/>
    <mergeCell ref="Q84:T84"/>
    <mergeCell ref="K69:N69"/>
    <mergeCell ref="Q69:T69"/>
    <mergeCell ref="E81:H81"/>
    <mergeCell ref="K81:N81"/>
    <mergeCell ref="E68:H68"/>
    <mergeCell ref="K68:N68"/>
    <mergeCell ref="E82:H82"/>
    <mergeCell ref="E70:H70"/>
    <mergeCell ref="K70:N70"/>
    <mergeCell ref="Q70:T70"/>
    <mergeCell ref="B65:B86"/>
    <mergeCell ref="J17:N17"/>
    <mergeCell ref="P17:T17"/>
    <mergeCell ref="D41:H41"/>
    <mergeCell ref="J41:N41"/>
    <mergeCell ref="P41:T41"/>
    <mergeCell ref="J19:N19"/>
    <mergeCell ref="K20:N20"/>
    <mergeCell ref="K21:N21"/>
    <mergeCell ref="K22:N22"/>
    <mergeCell ref="P19:T19"/>
    <mergeCell ref="Q20:T20"/>
    <mergeCell ref="Q21:T21"/>
    <mergeCell ref="Q22:T22"/>
    <mergeCell ref="E60:H60"/>
    <mergeCell ref="E61:H61"/>
    <mergeCell ref="Q57:T57"/>
    <mergeCell ref="Q58:T58"/>
    <mergeCell ref="Q59:T59"/>
    <mergeCell ref="K82:N82"/>
    <mergeCell ref="Q82:T82"/>
    <mergeCell ref="Q81:T81"/>
    <mergeCell ref="Q68:T68"/>
    <mergeCell ref="E69:H69"/>
    <mergeCell ref="K46:N46"/>
    <mergeCell ref="K57:N57"/>
    <mergeCell ref="K34:N34"/>
    <mergeCell ref="K36:N36"/>
    <mergeCell ref="E33:H33"/>
    <mergeCell ref="L4:T14"/>
    <mergeCell ref="K58:N58"/>
    <mergeCell ref="K59:N59"/>
    <mergeCell ref="E37:H37"/>
    <mergeCell ref="E35:H35"/>
    <mergeCell ref="K33:N33"/>
    <mergeCell ref="K35:N35"/>
    <mergeCell ref="E36:H36"/>
    <mergeCell ref="I10:J10"/>
    <mergeCell ref="I11:J11"/>
    <mergeCell ref="I12:J12"/>
    <mergeCell ref="I13:J13"/>
    <mergeCell ref="I14:J14"/>
    <mergeCell ref="B90:B111"/>
    <mergeCell ref="Q33:T33"/>
    <mergeCell ref="Q35:T35"/>
    <mergeCell ref="Q36:T36"/>
    <mergeCell ref="Q34:T34"/>
    <mergeCell ref="K37:N37"/>
    <mergeCell ref="E59:H59"/>
    <mergeCell ref="I4:J4"/>
    <mergeCell ref="I5:J5"/>
    <mergeCell ref="I6:J6"/>
    <mergeCell ref="I7:J7"/>
    <mergeCell ref="I8:J8"/>
    <mergeCell ref="I9:J9"/>
    <mergeCell ref="D43:H43"/>
    <mergeCell ref="D19:H19"/>
    <mergeCell ref="E20:H20"/>
    <mergeCell ref="E21:H21"/>
    <mergeCell ref="E22:H22"/>
    <mergeCell ref="B41:B62"/>
    <mergeCell ref="B3:B14"/>
    <mergeCell ref="D14:E14"/>
    <mergeCell ref="B17:B38"/>
    <mergeCell ref="D17:H17"/>
    <mergeCell ref="E34:H34"/>
  </mergeCells>
  <conditionalFormatting sqref="E20:H22">
    <cfRule type="cellIs" dxfId="154" priority="108" operator="equal">
      <formula>0</formula>
    </cfRule>
  </conditionalFormatting>
  <conditionalFormatting sqref="K20:N22">
    <cfRule type="cellIs" dxfId="153" priority="105" operator="equal">
      <formula>0</formula>
    </cfRule>
  </conditionalFormatting>
  <conditionalFormatting sqref="Q20:T22">
    <cfRule type="cellIs" dxfId="152" priority="104" operator="equal">
      <formula>0</formula>
    </cfRule>
  </conditionalFormatting>
  <conditionalFormatting sqref="E44:H46">
    <cfRule type="cellIs" dxfId="151" priority="103" operator="equal">
      <formula>0</formula>
    </cfRule>
  </conditionalFormatting>
  <conditionalFormatting sqref="K44:N46">
    <cfRule type="cellIs" dxfId="150" priority="102" operator="equal">
      <formula>0</formula>
    </cfRule>
  </conditionalFormatting>
  <conditionalFormatting sqref="Q44:T46">
    <cfRule type="cellIs" dxfId="149" priority="101" operator="equal">
      <formula>0</formula>
    </cfRule>
  </conditionalFormatting>
  <conditionalFormatting sqref="E68:H70">
    <cfRule type="cellIs" dxfId="148" priority="100" operator="equal">
      <formula>0</formula>
    </cfRule>
  </conditionalFormatting>
  <conditionalFormatting sqref="K68:N70">
    <cfRule type="cellIs" dxfId="147" priority="99" operator="equal">
      <formula>0</formula>
    </cfRule>
  </conditionalFormatting>
  <conditionalFormatting sqref="E33:H37 K33:N37 Q33:T37 E57:H61 K57:N61 Q57:T61 E81:H85 K81:N85">
    <cfRule type="cellIs" dxfId="146" priority="97" operator="equal">
      <formula>0</formula>
    </cfRule>
  </conditionalFormatting>
  <conditionalFormatting sqref="U5:W12">
    <cfRule type="cellIs" dxfId="145" priority="94" operator="equal">
      <formula>0</formula>
    </cfRule>
  </conditionalFormatting>
  <conditionalFormatting sqref="U13:W14">
    <cfRule type="cellIs" dxfId="144" priority="68" operator="equal">
      <formula>0</formula>
    </cfRule>
  </conditionalFormatting>
  <conditionalFormatting sqref="Q68:T70">
    <cfRule type="cellIs" dxfId="143" priority="64" operator="equal">
      <formula>0</formula>
    </cfRule>
  </conditionalFormatting>
  <conditionalFormatting sqref="Q81:T85">
    <cfRule type="cellIs" dxfId="142" priority="63" operator="equal">
      <formula>0</formula>
    </cfRule>
  </conditionalFormatting>
  <conditionalFormatting sqref="F14:J14">
    <cfRule type="cellIs" dxfId="141" priority="62" operator="equal">
      <formula>0</formula>
    </cfRule>
  </conditionalFormatting>
  <conditionalFormatting sqref="F5:I5">
    <cfRule type="cellIs" dxfId="140" priority="26" operator="equal">
      <formula>0</formula>
    </cfRule>
  </conditionalFormatting>
  <conditionalFormatting sqref="L4">
    <cfRule type="cellIs" dxfId="139" priority="21" operator="equal">
      <formula>0</formula>
    </cfRule>
  </conditionalFormatting>
  <conditionalFormatting sqref="F5:I5">
    <cfRule type="expression" dxfId="138" priority="8">
      <formula>ISERROR(F5)</formula>
    </cfRule>
  </conditionalFormatting>
  <conditionalFormatting sqref="F6:I13">
    <cfRule type="cellIs" dxfId="137" priority="7" operator="equal">
      <formula>0</formula>
    </cfRule>
  </conditionalFormatting>
  <conditionalFormatting sqref="F6:I13">
    <cfRule type="expression" dxfId="136" priority="6">
      <formula>ISERROR(F6)</formula>
    </cfRule>
  </conditionalFormatting>
  <conditionalFormatting sqref="E93:H95">
    <cfRule type="cellIs" dxfId="135" priority="4" operator="equal">
      <formula>0</formula>
    </cfRule>
  </conditionalFormatting>
  <conditionalFormatting sqref="K93:N95">
    <cfRule type="cellIs" dxfId="134" priority="3" operator="equal">
      <formula>0</formula>
    </cfRule>
  </conditionalFormatting>
  <conditionalFormatting sqref="Q93:T95">
    <cfRule type="cellIs" dxfId="133" priority="2" operator="equal">
      <formula>0</formula>
    </cfRule>
  </conditionalFormatting>
  <conditionalFormatting sqref="E99:H101">
    <cfRule type="cellIs" dxfId="132" priority="1" operator="equal">
      <formula>0</formula>
    </cfRule>
  </conditionalFormatting>
  <dataValidations count="4">
    <dataValidation type="whole" operator="greaterThanOrEqual" allowBlank="1" showInputMessage="1" showErrorMessage="1" errorTitle="Invalid Entry" error="Enter pounds (lbs) as a whole number." prompt="Enter pounds (lbs) as a whole number." sqref="E24:E32 K72:K80 K24:K32 Q24:Q32 E48:E56 K48:K56 Q48:Q56 E72:E80 Q72:Q80">
      <formula1>0</formula1>
    </dataValidation>
    <dataValidation type="whole" operator="greaterThanOrEqual" allowBlank="1" showInputMessage="1" showErrorMessage="1" errorTitle="Invalid Entry" error="Enter number of reps as a whole number." prompt="Enter number of reps as a whole number." sqref="F24:F32 L72:L80 L24:L32 R24:R32 F48:F56 L48:L56 R48:R56 F72:F80 R72:R80">
      <formula1>0</formula1>
    </dataValidation>
    <dataValidation type="whole" operator="greaterThanOrEqual" allowBlank="1" showInputMessage="1" showErrorMessage="1" errorTitle="Invalid Entry" error="Enter RPE as a whole number." prompt="Enter RPE as a whole number." sqref="G24:G32 M72:M80 M24:M32 S24:S32 G48:G56 M48:M56 S48:S56 G72:G80 S72:S80">
      <formula1>0</formula1>
    </dataValidation>
    <dataValidation type="list" allowBlank="1" showInputMessage="1" showErrorMessage="1" sqref="D5:D13">
      <formula1>listExerciseType</formula1>
    </dataValidation>
  </dataValidations>
  <printOptions horizontalCentered="1"/>
  <pageMargins left="0.25" right="0.25" top="0.25" bottom="0.25" header="0" footer="0"/>
  <pageSetup scale="30" orientation="landscape" r:id="rId1"/>
  <rowBreaks count="3" manualBreakCount="3">
    <brk id="15" max="20" man="1"/>
    <brk id="39" max="20" man="1"/>
    <brk id="63" max="2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800F20"/>
  </sheetPr>
  <dimension ref="A1:X111"/>
  <sheetViews>
    <sheetView showGridLines="0" showRowColHeaders="0" topLeftCell="A57" zoomScale="60" zoomScaleNormal="60" zoomScaleSheetLayoutView="80" workbookViewId="0">
      <selection activeCell="P19" sqref="P19:T19"/>
    </sheetView>
  </sheetViews>
  <sheetFormatPr defaultColWidth="10.875" defaultRowHeight="15.95" customHeight="1" zeroHeight="1" x14ac:dyDescent="0.25"/>
  <cols>
    <col min="1" max="1" width="2.875" customWidth="1"/>
    <col min="2" max="2" width="20.875" customWidth="1"/>
    <col min="3" max="3" width="2.875" customWidth="1"/>
    <col min="4" max="4" width="25.875" customWidth="1"/>
    <col min="5" max="8" width="20.875" customWidth="1"/>
    <col min="9" max="9" width="5.875" customWidth="1"/>
    <col min="10" max="10" width="25.875" customWidth="1"/>
    <col min="11" max="14" width="20.875" customWidth="1"/>
    <col min="15" max="15" width="5.875" customWidth="1"/>
    <col min="16" max="16" width="25.875" customWidth="1"/>
    <col min="17" max="20" width="20.875" customWidth="1"/>
    <col min="21" max="21" width="2.875" customWidth="1"/>
  </cols>
  <sheetData>
    <row r="1" spans="1:24" ht="200.1" customHeight="1" x14ac:dyDescent="0.25">
      <c r="A1" s="128"/>
      <c r="B1" s="128"/>
      <c r="C1" s="128"/>
      <c r="D1" s="128"/>
      <c r="F1" s="102"/>
      <c r="H1" s="400">
        <v>2</v>
      </c>
      <c r="I1" s="400"/>
      <c r="J1" s="400"/>
      <c r="K1" s="400"/>
      <c r="L1" s="400"/>
      <c r="M1" s="400"/>
      <c r="N1" s="400"/>
      <c r="O1" s="400"/>
      <c r="P1" s="400"/>
      <c r="Q1" s="400"/>
      <c r="R1" s="400"/>
      <c r="S1" s="400"/>
      <c r="T1" s="400"/>
      <c r="U1" s="69"/>
    </row>
    <row r="2" spans="1:24" ht="15" customHeight="1" x14ac:dyDescent="0.25">
      <c r="A2" s="128"/>
      <c r="B2" s="128"/>
      <c r="C2" s="128"/>
      <c r="D2" s="128"/>
      <c r="E2" s="128"/>
      <c r="F2" s="128"/>
      <c r="G2" s="69"/>
      <c r="H2" s="69"/>
      <c r="I2" s="69"/>
      <c r="J2" s="69"/>
      <c r="K2" s="69"/>
      <c r="L2" s="69"/>
      <c r="M2" s="69"/>
      <c r="N2" s="69"/>
      <c r="O2" s="69"/>
      <c r="P2" s="69"/>
      <c r="Q2" s="69"/>
      <c r="R2" s="69"/>
      <c r="S2" s="69"/>
      <c r="T2" s="69"/>
      <c r="U2" s="69"/>
    </row>
    <row r="3" spans="1:24" ht="60" customHeight="1" x14ac:dyDescent="0.25">
      <c r="A3" s="128"/>
      <c r="B3" s="388">
        <f>H1</f>
        <v>2</v>
      </c>
      <c r="C3" s="128"/>
      <c r="D3" s="122" t="s">
        <v>97</v>
      </c>
      <c r="E3" s="123"/>
      <c r="F3" s="123"/>
      <c r="G3" s="123"/>
      <c r="H3" s="123"/>
      <c r="I3" s="123"/>
      <c r="J3" s="103"/>
      <c r="K3" s="124"/>
      <c r="L3" s="124"/>
      <c r="M3" s="124"/>
      <c r="N3" s="124"/>
      <c r="O3" s="124"/>
      <c r="P3" s="124"/>
      <c r="Q3" s="124"/>
      <c r="R3" s="124"/>
      <c r="S3" s="124"/>
      <c r="T3" s="124"/>
      <c r="U3" s="69"/>
      <c r="V3" s="69"/>
      <c r="W3" s="69"/>
      <c r="X3" s="69"/>
    </row>
    <row r="4" spans="1:24" ht="60" customHeight="1" x14ac:dyDescent="0.25">
      <c r="A4" s="128"/>
      <c r="B4" s="388"/>
      <c r="C4" s="128"/>
      <c r="D4" s="401" t="s">
        <v>96</v>
      </c>
      <c r="E4" s="402"/>
      <c r="F4" s="131" t="s">
        <v>60</v>
      </c>
      <c r="G4" s="131" t="s">
        <v>59</v>
      </c>
      <c r="H4" s="134" t="s">
        <v>90</v>
      </c>
      <c r="I4" s="372" t="s">
        <v>88</v>
      </c>
      <c r="J4" s="373"/>
      <c r="K4" s="124"/>
      <c r="L4" s="124"/>
      <c r="M4" s="124"/>
      <c r="N4" s="124"/>
      <c r="O4" s="124"/>
      <c r="P4" s="124"/>
      <c r="Q4" s="124"/>
      <c r="R4" s="124"/>
      <c r="S4" s="124"/>
      <c r="T4" s="124"/>
      <c r="U4" s="69"/>
      <c r="V4" s="69"/>
      <c r="W4" s="69"/>
      <c r="X4" s="69"/>
    </row>
    <row r="5" spans="1:24" ht="50.1" customHeight="1" x14ac:dyDescent="0.25">
      <c r="A5" s="128"/>
      <c r="B5" s="388"/>
      <c r="C5" s="128"/>
      <c r="D5" s="403" t="s">
        <v>15</v>
      </c>
      <c r="E5" s="404"/>
      <c r="F5" s="67">
        <f ca="1">IF(AND($D5=$D$19,$E$33&lt;&gt;0),VLOOKUP(F$4,$D$33:$H$37,2,0),0)
+IF(AND($D5=$J$19,$K$33&lt;&gt;0),VLOOKUP(F$4,$J$33:$N$37,2,0),0)
+IF(AND($D5=$P$19,$Q$33&lt;&gt;0),VLOOKUP(F$4,$P$33:$T$37,2,0),0)
+IF(AND($D5=$D$43,$E$57&lt;&gt;0),VLOOKUP(F$4,$D$57:$H$61,2,0),0)
+IF(AND($D5=$J$43,$K$57&lt;&gt;0),VLOOKUP(F$4,$J$57:$N$61,2,0),0)
+IF(AND($D5=$P$43,$Q$57&lt;&gt;0),VLOOKUP(F$4,$P$57:$T$61,2,0),0)
+IF(AND($D5=$D$67,$E$81&lt;&gt;0),VLOOKUP(F$4,$D$81:$H$85,2,0),0)
+IF(AND($D5=$J$67,$K$81&lt;&gt;0),VLOOKUP(F$4,$J$81:$N$85,2,0),0)
+IF(AND($D5=$P$67,$Q$81&lt;&gt;0),VLOOKUP(F$4,$P$81:$T$85,2,0),0)</f>
        <v>0</v>
      </c>
      <c r="G5" s="68">
        <f t="shared" ref="G5:I13" ca="1" si="0">IF(AND($D5=$D$19,$E$33&lt;&gt;0),VLOOKUP(G$4,$D$33:$H$37,2,0),0)
+IF(AND($D5=$J$19,$K$33&lt;&gt;0),VLOOKUP(G$4,$J$33:$N$37,2,0),0)
+IF(AND($D5=$P$19,$Q$33&lt;&gt;0),VLOOKUP(G$4,$P$33:$T$37,2,0),0)
+IF(AND($D5=$D$43,$E$57&lt;&gt;0),VLOOKUP(G$4,$D$57:$H$61,2,0),0)
+IF(AND($D5=$J$43,$K$57&lt;&gt;0),VLOOKUP(G$4,$J$57:$N$61,2,0),0)
+IF(AND($D5=$P$43,$Q$57&lt;&gt;0),VLOOKUP(G$4,$P$57:$T$61,2,0),0)
+IF(AND($D5=$D$67,$E$81&lt;&gt;0),VLOOKUP(G$4,$D$81:$H$85,2,0),0)
+IF(AND($D5=$J$67,$K$81&lt;&gt;0),VLOOKUP(G$4,$J$81:$N$85,2,0),0)
+IF(AND($D5=$P$67,$Q$81&lt;&gt;0),VLOOKUP(G$4,$P$81:$T$85,2,0),0)</f>
        <v>0</v>
      </c>
      <c r="H5" s="168">
        <f t="shared" ca="1" si="0"/>
        <v>0</v>
      </c>
      <c r="I5" s="374">
        <f ca="1">IF(AND($D5=$D$19,$E$33&lt;&gt;0),VLOOKUP(I$4,$D$33:$H$37,2,0),0)
+IF(AND($D5=$J$19,$K$33&lt;&gt;0),VLOOKUP(I$4,$J$33:$N$37,2,0),0)
+IF(AND($D5=$P$19,$Q$33&lt;&gt;0),VLOOKUP(I$4,$P$33:$T$37,2,0),0)
+IF(AND($D5=$D$43,$E$57&lt;&gt;0),VLOOKUP(I$4,$D$57:$H$61,2,0),0)
+IF(AND($D5=$J$43,$K$57&lt;&gt;0),VLOOKUP(I$4,$J$57:$N$61,2,0),0)
+IF(AND($D5=$P$43,$Q$57&lt;&gt;0),VLOOKUP(I$4,$P$57:$T$61,2,0),0)
+IF(AND($D5=$D$67,$E$81&lt;&gt;0),VLOOKUP(I$4,$D$81:$H$85,2,0),0)
+IF(AND($D5=$J$67,$K$81&lt;&gt;0),VLOOKUP(I$4,$J$81:$N$85,2,0),0)
+IF(AND($D5=$P$67,$Q$81&lt;&gt;0),VLOOKUP(I$4,$P$81:$T$85,2,0),0)</f>
        <v>0</v>
      </c>
      <c r="J5" s="375"/>
      <c r="K5" s="124"/>
      <c r="L5" s="124"/>
      <c r="M5" s="124"/>
      <c r="N5" s="124"/>
      <c r="O5" s="124"/>
      <c r="P5" s="124"/>
      <c r="Q5" s="130"/>
      <c r="R5" s="124"/>
      <c r="S5" s="124"/>
      <c r="T5" s="124"/>
      <c r="U5" s="69"/>
      <c r="V5" s="69"/>
      <c r="W5" s="69"/>
      <c r="X5" s="69"/>
    </row>
    <row r="6" spans="1:24" ht="50.1" customHeight="1" x14ac:dyDescent="0.25">
      <c r="A6" s="128"/>
      <c r="B6" s="388"/>
      <c r="C6" s="128"/>
      <c r="D6" s="403" t="s">
        <v>92</v>
      </c>
      <c r="E6" s="404"/>
      <c r="F6" s="67">
        <f t="shared" ref="F6:F13" ca="1" si="1">IF(AND($D6=$D$19,$E$33&lt;&gt;0),VLOOKUP(F$4,$D$33:$H$37,2,0),0)
+IF(AND($D6=$J$19,$K$33&lt;&gt;0),VLOOKUP(F$4,$J$33:$N$37,2,0),0)
+IF(AND($D6=$P$19,$Q$33&lt;&gt;0),VLOOKUP(F$4,$P$33:$T$37,2,0),0)
+IF(AND($D6=$D$43,$E$57&lt;&gt;0),VLOOKUP(F$4,$D$57:$H$61,2,0),0)
+IF(AND($D6=$J$43,$K$57&lt;&gt;0),VLOOKUP(F$4,$J$57:$N$61,2,0),0)
+IF(AND($D6=$P$43,$Q$57&lt;&gt;0),VLOOKUP(F$4,$P$57:$T$61,2,0),0)
+IF(AND($D6=$D$67,$E$81&lt;&gt;0),VLOOKUP(F$4,$D$81:$H$85,2,0),0)
+IF(AND($D6=$J$67,$K$81&lt;&gt;0),VLOOKUP(F$4,$J$81:$N$85,2,0),0)
+IF(AND($D6=$P$67,$Q$81&lt;&gt;0),VLOOKUP(F$4,$P$81:$T$85,2,0),0)</f>
        <v>0</v>
      </c>
      <c r="G6" s="68">
        <f t="shared" ca="1" si="0"/>
        <v>0</v>
      </c>
      <c r="H6" s="168">
        <f t="shared" ca="1" si="0"/>
        <v>0</v>
      </c>
      <c r="I6" s="374">
        <f t="shared" ca="1" si="0"/>
        <v>0</v>
      </c>
      <c r="J6" s="375"/>
      <c r="K6" s="124"/>
      <c r="L6" s="124"/>
      <c r="M6" s="124"/>
      <c r="N6" s="124"/>
      <c r="O6" s="124"/>
      <c r="P6" s="124"/>
      <c r="Q6" s="124"/>
      <c r="R6" s="124"/>
      <c r="S6" s="124"/>
      <c r="T6" s="124"/>
      <c r="U6" s="69"/>
      <c r="V6" s="69"/>
      <c r="W6" s="69"/>
      <c r="X6" s="69"/>
    </row>
    <row r="7" spans="1:24" ht="50.1" customHeight="1" x14ac:dyDescent="0.25">
      <c r="A7" s="128"/>
      <c r="B7" s="388"/>
      <c r="C7" s="128"/>
      <c r="D7" s="403" t="s">
        <v>16</v>
      </c>
      <c r="E7" s="404"/>
      <c r="F7" s="67">
        <f t="shared" ca="1" si="1"/>
        <v>0</v>
      </c>
      <c r="G7" s="68">
        <f t="shared" ca="1" si="0"/>
        <v>0</v>
      </c>
      <c r="H7" s="168">
        <f t="shared" ca="1" si="0"/>
        <v>0</v>
      </c>
      <c r="I7" s="374">
        <f t="shared" ca="1" si="0"/>
        <v>0</v>
      </c>
      <c r="J7" s="375"/>
      <c r="K7" s="124"/>
      <c r="L7" s="124"/>
      <c r="M7" s="124"/>
      <c r="N7" s="124"/>
      <c r="O7" s="124"/>
      <c r="P7" s="124"/>
      <c r="Q7" s="124"/>
      <c r="R7" s="124"/>
      <c r="S7" s="124"/>
      <c r="T7" s="124"/>
      <c r="U7" s="69"/>
      <c r="V7" s="69"/>
      <c r="W7" s="69"/>
      <c r="X7" s="69"/>
    </row>
    <row r="8" spans="1:24" ht="50.1" customHeight="1" x14ac:dyDescent="0.25">
      <c r="A8" s="128"/>
      <c r="B8" s="388"/>
      <c r="C8" s="128"/>
      <c r="D8" s="403" t="s">
        <v>5</v>
      </c>
      <c r="E8" s="404"/>
      <c r="F8" s="67">
        <f t="shared" ca="1" si="1"/>
        <v>0</v>
      </c>
      <c r="G8" s="68">
        <f t="shared" ca="1" si="0"/>
        <v>0</v>
      </c>
      <c r="H8" s="168">
        <f t="shared" ca="1" si="0"/>
        <v>0</v>
      </c>
      <c r="I8" s="374">
        <f t="shared" ca="1" si="0"/>
        <v>0</v>
      </c>
      <c r="J8" s="375"/>
      <c r="K8" s="124"/>
      <c r="L8" s="124"/>
      <c r="M8" s="124"/>
      <c r="N8" s="124"/>
      <c r="O8" s="124"/>
      <c r="P8" s="124"/>
      <c r="Q8" s="124"/>
      <c r="R8" s="124"/>
      <c r="S8" s="124"/>
      <c r="T8" s="124"/>
      <c r="U8" s="69"/>
      <c r="V8" s="69"/>
      <c r="W8" s="69"/>
      <c r="X8" s="69"/>
    </row>
    <row r="9" spans="1:24" ht="50.1" customHeight="1" x14ac:dyDescent="0.25">
      <c r="A9" s="128"/>
      <c r="B9" s="388"/>
      <c r="C9" s="128"/>
      <c r="D9" s="403" t="s">
        <v>81</v>
      </c>
      <c r="E9" s="404"/>
      <c r="F9" s="67">
        <f t="shared" ca="1" si="1"/>
        <v>0</v>
      </c>
      <c r="G9" s="68">
        <f t="shared" ca="1" si="0"/>
        <v>0</v>
      </c>
      <c r="H9" s="168">
        <f t="shared" ca="1" si="0"/>
        <v>0</v>
      </c>
      <c r="I9" s="374">
        <f t="shared" ca="1" si="0"/>
        <v>0</v>
      </c>
      <c r="J9" s="375"/>
      <c r="K9" s="124"/>
      <c r="L9" s="124"/>
      <c r="M9" s="124"/>
      <c r="N9" s="124"/>
      <c r="O9" s="124"/>
      <c r="P9" s="124"/>
      <c r="Q9" s="124"/>
      <c r="R9" s="124"/>
      <c r="S9" s="124"/>
      <c r="T9" s="124"/>
      <c r="U9" s="69"/>
      <c r="V9" s="69"/>
      <c r="W9" s="69"/>
      <c r="X9" s="69"/>
    </row>
    <row r="10" spans="1:24" ht="50.1" customHeight="1" x14ac:dyDescent="0.25">
      <c r="A10" s="128"/>
      <c r="B10" s="388"/>
      <c r="C10" s="128"/>
      <c r="D10" s="403" t="s">
        <v>82</v>
      </c>
      <c r="E10" s="404"/>
      <c r="F10" s="67">
        <f t="shared" ca="1" si="1"/>
        <v>0</v>
      </c>
      <c r="G10" s="68">
        <f t="shared" ca="1" si="0"/>
        <v>0</v>
      </c>
      <c r="H10" s="168">
        <f t="shared" ca="1" si="0"/>
        <v>0</v>
      </c>
      <c r="I10" s="374">
        <f t="shared" ca="1" si="0"/>
        <v>0</v>
      </c>
      <c r="J10" s="375"/>
      <c r="K10" s="124"/>
      <c r="L10" s="124"/>
      <c r="M10" s="124"/>
      <c r="N10" s="124"/>
      <c r="O10" s="124"/>
      <c r="P10" s="124"/>
      <c r="Q10" s="124"/>
      <c r="R10" s="124"/>
      <c r="S10" s="124"/>
      <c r="T10" s="124"/>
      <c r="U10" s="69"/>
      <c r="V10" s="69"/>
      <c r="W10" s="69"/>
      <c r="X10" s="69"/>
    </row>
    <row r="11" spans="1:24" ht="50.1" customHeight="1" x14ac:dyDescent="0.25">
      <c r="A11" s="128"/>
      <c r="B11" s="388"/>
      <c r="C11" s="128"/>
      <c r="D11" s="403" t="s">
        <v>93</v>
      </c>
      <c r="E11" s="404"/>
      <c r="F11" s="67">
        <f t="shared" ca="1" si="1"/>
        <v>0</v>
      </c>
      <c r="G11" s="68">
        <f t="shared" ca="1" si="0"/>
        <v>0</v>
      </c>
      <c r="H11" s="168">
        <f t="shared" ca="1" si="0"/>
        <v>0</v>
      </c>
      <c r="I11" s="374">
        <f t="shared" ca="1" si="0"/>
        <v>0</v>
      </c>
      <c r="J11" s="375"/>
      <c r="K11" s="124"/>
      <c r="L11" s="124"/>
      <c r="M11" s="124"/>
      <c r="N11" s="124"/>
      <c r="O11" s="124"/>
      <c r="P11" s="124"/>
      <c r="Q11" s="124"/>
      <c r="R11" s="124"/>
      <c r="S11" s="124"/>
      <c r="T11" s="124"/>
      <c r="U11" s="69"/>
      <c r="V11" s="69"/>
      <c r="W11" s="69"/>
      <c r="X11" s="69"/>
    </row>
    <row r="12" spans="1:24" ht="50.1" customHeight="1" x14ac:dyDescent="0.25">
      <c r="A12" s="128"/>
      <c r="B12" s="388"/>
      <c r="C12" s="128"/>
      <c r="D12" s="403" t="s">
        <v>83</v>
      </c>
      <c r="E12" s="404"/>
      <c r="F12" s="67">
        <f t="shared" ca="1" si="1"/>
        <v>0</v>
      </c>
      <c r="G12" s="68">
        <f t="shared" ca="1" si="0"/>
        <v>0</v>
      </c>
      <c r="H12" s="168">
        <f t="shared" ca="1" si="0"/>
        <v>0</v>
      </c>
      <c r="I12" s="374">
        <f t="shared" ca="1" si="0"/>
        <v>0</v>
      </c>
      <c r="J12" s="375"/>
      <c r="K12" s="124"/>
      <c r="L12" s="124"/>
      <c r="M12" s="124"/>
      <c r="N12" s="124"/>
      <c r="O12" s="124"/>
      <c r="P12" s="124"/>
      <c r="Q12" s="124"/>
      <c r="R12" s="124"/>
      <c r="S12" s="124"/>
      <c r="T12" s="124"/>
      <c r="U12" s="69"/>
      <c r="V12" s="69"/>
      <c r="W12" s="69"/>
      <c r="X12" s="69"/>
    </row>
    <row r="13" spans="1:24" ht="50.1" customHeight="1" thickBot="1" x14ac:dyDescent="0.3">
      <c r="A13" s="128"/>
      <c r="B13" s="388"/>
      <c r="C13" s="128"/>
      <c r="D13" s="405" t="s">
        <v>84</v>
      </c>
      <c r="E13" s="406"/>
      <c r="F13" s="67">
        <f t="shared" ca="1" si="1"/>
        <v>0</v>
      </c>
      <c r="G13" s="68">
        <f t="shared" ca="1" si="0"/>
        <v>0</v>
      </c>
      <c r="H13" s="168">
        <f t="shared" ca="1" si="0"/>
        <v>0</v>
      </c>
      <c r="I13" s="374">
        <f t="shared" ca="1" si="0"/>
        <v>0</v>
      </c>
      <c r="J13" s="375"/>
      <c r="K13" s="124"/>
      <c r="L13" s="124"/>
      <c r="M13" s="124"/>
      <c r="N13" s="124"/>
      <c r="O13" s="124"/>
      <c r="P13" s="124"/>
      <c r="Q13" s="124"/>
      <c r="R13" s="124"/>
      <c r="S13" s="124"/>
      <c r="T13" s="124"/>
      <c r="U13" s="69"/>
      <c r="V13" s="69"/>
      <c r="W13" s="69"/>
      <c r="X13" s="69"/>
    </row>
    <row r="14" spans="1:24" ht="50.1" customHeight="1" thickTop="1" x14ac:dyDescent="0.25">
      <c r="A14" s="128"/>
      <c r="B14" s="388"/>
      <c r="C14" s="128"/>
      <c r="D14" s="389" t="s">
        <v>94</v>
      </c>
      <c r="E14" s="390"/>
      <c r="F14" s="70">
        <f ca="1">SUMIF(F5:F13,"&lt;&gt;#N/A")</f>
        <v>0</v>
      </c>
      <c r="G14" s="71">
        <f ca="1">SUMIF(G5:G13,"&lt;&gt;#N/A")</f>
        <v>0</v>
      </c>
      <c r="H14" s="133">
        <f ca="1">SUMIF(H5:H13,"&lt;&gt;#N/A")</f>
        <v>0</v>
      </c>
      <c r="I14" s="398">
        <f ca="1">SUMIF(I5:I13,"&lt;&gt;#N/A")</f>
        <v>0</v>
      </c>
      <c r="J14" s="399"/>
      <c r="K14" s="124"/>
      <c r="L14" s="124"/>
      <c r="M14" s="124"/>
      <c r="N14" s="124"/>
      <c r="O14" s="124"/>
      <c r="P14" s="124"/>
      <c r="Q14" s="124"/>
      <c r="R14" s="124"/>
      <c r="S14" s="124"/>
      <c r="T14" s="124"/>
      <c r="U14" s="69"/>
      <c r="V14" s="69"/>
      <c r="W14" s="69"/>
      <c r="X14" s="69"/>
    </row>
    <row r="15" spans="1:24" ht="15" customHeight="1" x14ac:dyDescent="0.25">
      <c r="A15" s="128"/>
      <c r="B15" s="128"/>
      <c r="C15" s="128"/>
      <c r="D15" s="128"/>
      <c r="E15" s="128"/>
      <c r="F15" s="128"/>
      <c r="G15" s="69"/>
      <c r="H15" s="69"/>
      <c r="I15" s="69"/>
      <c r="J15" s="69"/>
      <c r="K15" s="69"/>
      <c r="L15" s="69"/>
      <c r="M15" s="69"/>
      <c r="N15" s="69"/>
      <c r="O15" s="69"/>
      <c r="P15" s="69"/>
      <c r="Q15" s="69"/>
      <c r="R15" s="69"/>
      <c r="S15" s="69"/>
      <c r="T15" s="69"/>
      <c r="U15" s="69"/>
    </row>
    <row r="16" spans="1:24" ht="15.75" x14ac:dyDescent="0.25"/>
    <row r="17" spans="2:20" ht="80.099999999999994" customHeight="1" x14ac:dyDescent="0.25">
      <c r="B17" s="359">
        <v>1</v>
      </c>
      <c r="D17" s="391">
        <v>1</v>
      </c>
      <c r="E17" s="391"/>
      <c r="F17" s="391"/>
      <c r="G17" s="391"/>
      <c r="H17" s="391"/>
      <c r="J17" s="391">
        <v>2</v>
      </c>
      <c r="K17" s="391"/>
      <c r="L17" s="391"/>
      <c r="M17" s="391"/>
      <c r="N17" s="391"/>
      <c r="P17" s="391">
        <v>3</v>
      </c>
      <c r="Q17" s="391"/>
      <c r="R17" s="391"/>
      <c r="S17" s="391"/>
      <c r="T17" s="391"/>
    </row>
    <row r="18" spans="2:20" ht="15" customHeight="1" x14ac:dyDescent="0.25">
      <c r="B18" s="359"/>
    </row>
    <row r="19" spans="2:20" ht="80.099999999999994" customHeight="1" x14ac:dyDescent="0.25">
      <c r="B19" s="359"/>
      <c r="D19" s="376" t="str">
        <f>VLOOKUP($H$1,tblProgramSchedule,MATCH("DAY " &amp; $B17 &amp; " / EXERCISE " &amp; D17,tblProgramScheduleColumnHeaders,0),0)</f>
        <v>COMPETITION SQUAT</v>
      </c>
      <c r="E19" s="377"/>
      <c r="F19" s="377"/>
      <c r="G19" s="377"/>
      <c r="H19" s="378"/>
      <c r="J19" s="376" t="str">
        <f>VLOOKUP($H$1,tblProgramSchedule,MATCH("DAY " &amp; $B17 &amp; " / EXERCISE " &amp; J17,tblProgramScheduleColumnHeaders,0),0)</f>
        <v>COMPETITION PRESS</v>
      </c>
      <c r="K19" s="377"/>
      <c r="L19" s="377"/>
      <c r="M19" s="377"/>
      <c r="N19" s="378"/>
      <c r="P19" s="376" t="str">
        <f>VLOOKUP($H$1,tblProgramSchedule,MATCH("DAY " &amp; $B17 &amp; " / EXERCISE " &amp; P17,tblProgramScheduleColumnHeaders,0),0)</f>
        <v>SUPPLEMENTAL DEAD LIFT - METHOD 2</v>
      </c>
      <c r="Q19" s="377"/>
      <c r="R19" s="377"/>
      <c r="S19" s="377"/>
      <c r="T19" s="378"/>
    </row>
    <row r="20" spans="2:20" ht="50.1" customHeight="1" x14ac:dyDescent="0.25">
      <c r="B20" s="359"/>
      <c r="D20" s="72" t="s">
        <v>79</v>
      </c>
      <c r="E20" s="379" t="str">
        <f>VLOOKUP('WEEK 2'!$H$1,tblProgramExerciseDetails,MATCH(D19 &amp; " - " &amp; D20,tblProgramExerciseDetailsColumnHeaders,0),0)</f>
        <v>Squat with belt</v>
      </c>
      <c r="F20" s="380"/>
      <c r="G20" s="380"/>
      <c r="H20" s="381"/>
      <c r="J20" s="72" t="s">
        <v>79</v>
      </c>
      <c r="K20" s="379" t="str">
        <f>VLOOKUP('WEEK 2'!$H$1,tblProgramExerciseDetails,MATCH(J19 &amp; " - " &amp; J20,tblProgramExerciseDetailsColumnHeaders,0),0)</f>
        <v>Press with belt</v>
      </c>
      <c r="L20" s="380"/>
      <c r="M20" s="380"/>
      <c r="N20" s="381"/>
      <c r="P20" s="72" t="s">
        <v>79</v>
      </c>
      <c r="Q20" s="379" t="str">
        <f>VLOOKUP('WEEK 2'!$H$1,tblProgramExerciseDetails,MATCH(P19 &amp; " - " &amp; P20,tblProgramExerciseDetailsColumnHeaders,0),0)</f>
        <v>Pendlay Row</v>
      </c>
      <c r="R20" s="380"/>
      <c r="S20" s="380"/>
      <c r="T20" s="381"/>
    </row>
    <row r="21" spans="2:20" ht="50.1" customHeight="1" x14ac:dyDescent="0.25">
      <c r="B21" s="359"/>
      <c r="D21" s="73" t="s">
        <v>78</v>
      </c>
      <c r="E21" s="382" t="str">
        <f>VLOOKUP('WEEK 2'!$H$1,tblProgramExerciseDetails,MATCH(D19 &amp; " - " &amp; D21,tblProgramExerciseDetailsColumnHeaders,0),0)</f>
        <v>Max 4 min for sets at RPE over 7</v>
      </c>
      <c r="F21" s="383"/>
      <c r="G21" s="383"/>
      <c r="H21" s="384"/>
      <c r="J21" s="73" t="s">
        <v>78</v>
      </c>
      <c r="K21" s="382" t="str">
        <f>VLOOKUP('WEEK 2'!$H$1,tblProgramExerciseDetails,MATCH(J19 &amp; " - " &amp; J21,tblProgramExerciseDetailsColumnHeaders,0),0)</f>
        <v>Max 4 min for sets at RPE over 7</v>
      </c>
      <c r="L21" s="383"/>
      <c r="M21" s="383"/>
      <c r="N21" s="384"/>
      <c r="P21" s="73" t="s">
        <v>78</v>
      </c>
      <c r="Q21" s="382" t="str">
        <f>VLOOKUP('WEEK 2'!$H$1,tblProgramExerciseDetails,MATCH(P19 &amp; " - " &amp; P21,tblProgramExerciseDetailsColumnHeaders,0),0)</f>
        <v>See Myorep description</v>
      </c>
      <c r="R21" s="383"/>
      <c r="S21" s="383"/>
      <c r="T21" s="384"/>
    </row>
    <row r="22" spans="2:20" ht="80.099999999999994" customHeight="1" x14ac:dyDescent="0.25">
      <c r="B22" s="359"/>
      <c r="D22" s="74" t="s">
        <v>77</v>
      </c>
      <c r="E22" s="385" t="str">
        <f>VLOOKUP('WEEK 2'!$H$1,tblProgramExerciseDetails,MATCH(D19 &amp; " - " &amp; D22,tblProgramExerciseDetailsColumnHeaders,0),0)</f>
        <v>• 6 Reps @ 6 RPE (68%)
• 6 Reps @ 7 RPE (73%)
• 6 Reps @ 8 RPE (75-79%) x 3 Sets</v>
      </c>
      <c r="F22" s="386"/>
      <c r="G22" s="386"/>
      <c r="H22" s="387"/>
      <c r="J22" s="74" t="s">
        <v>77</v>
      </c>
      <c r="K22" s="385" t="str">
        <f>VLOOKUP('WEEK 2'!$H$1,tblProgramExerciseDetails,MATCH(J19 &amp; " - " &amp; J22,tblProgramExerciseDetailsColumnHeaders,0),0)</f>
        <v>• 6 Reps @ 6 RPE (68%)
• 6 Reps @ 7 RPE (73%)
• 6 Reps @ 8 RPE (78%) x 3 Sets</v>
      </c>
      <c r="L22" s="386"/>
      <c r="M22" s="386"/>
      <c r="N22" s="387"/>
      <c r="P22" s="74" t="s">
        <v>77</v>
      </c>
      <c r="Q22" s="385" t="str">
        <f>VLOOKUP('WEEK 2'!$H$1,tblProgramExerciseDetails,MATCH(P19 &amp; " - " &amp; P22,tblProgramExerciseDetailsColumnHeaders,0),0)</f>
        <v>• 14-16 Reps @ 8 RPE 
• 3-5 Reps</v>
      </c>
      <c r="R22" s="386"/>
      <c r="S22" s="386"/>
      <c r="T22" s="387"/>
    </row>
    <row r="23" spans="2:20" ht="60" customHeight="1" x14ac:dyDescent="0.25">
      <c r="B23" s="359"/>
      <c r="D23" s="75" t="s">
        <v>58</v>
      </c>
      <c r="E23" s="75" t="s">
        <v>60</v>
      </c>
      <c r="F23" s="75" t="s">
        <v>59</v>
      </c>
      <c r="G23" s="75" t="s">
        <v>61</v>
      </c>
      <c r="H23" s="75" t="s">
        <v>87</v>
      </c>
      <c r="J23" s="75" t="s">
        <v>58</v>
      </c>
      <c r="K23" s="75" t="s">
        <v>60</v>
      </c>
      <c r="L23" s="75" t="s">
        <v>59</v>
      </c>
      <c r="M23" s="75" t="s">
        <v>61</v>
      </c>
      <c r="N23" s="75" t="s">
        <v>87</v>
      </c>
      <c r="P23" s="75" t="s">
        <v>58</v>
      </c>
      <c r="Q23" s="75" t="s">
        <v>60</v>
      </c>
      <c r="R23" s="75" t="s">
        <v>59</v>
      </c>
      <c r="S23" s="75" t="s">
        <v>61</v>
      </c>
      <c r="T23" s="75" t="s">
        <v>87</v>
      </c>
    </row>
    <row r="24" spans="2:20" ht="39.950000000000003" customHeight="1" x14ac:dyDescent="0.25">
      <c r="B24" s="359"/>
      <c r="D24" s="76" t="s">
        <v>62</v>
      </c>
      <c r="E24" s="77"/>
      <c r="F24" s="78"/>
      <c r="G24" s="79"/>
      <c r="H24" s="80" t="str">
        <f t="shared" ref="H24:H32" si="2">IF(ISNUMBER(E24),E24/E$33,"")</f>
        <v/>
      </c>
      <c r="J24" s="76" t="s">
        <v>62</v>
      </c>
      <c r="K24" s="77"/>
      <c r="L24" s="78"/>
      <c r="M24" s="79"/>
      <c r="N24" s="80" t="str">
        <f t="shared" ref="N24:N32" si="3">IF(ISNUMBER(K24),K24/K$33,"")</f>
        <v/>
      </c>
      <c r="P24" s="76" t="s">
        <v>62</v>
      </c>
      <c r="Q24" s="77"/>
      <c r="R24" s="78"/>
      <c r="S24" s="79"/>
      <c r="T24" s="80" t="str">
        <f t="shared" ref="T24:T32" si="4">IF(ISNUMBER(Q24),Q24/Q$33,"")</f>
        <v/>
      </c>
    </row>
    <row r="25" spans="2:20" ht="39.950000000000003" customHeight="1" x14ac:dyDescent="0.25">
      <c r="B25" s="359"/>
      <c r="D25" s="81" t="s">
        <v>63</v>
      </c>
      <c r="E25" s="82"/>
      <c r="F25" s="83"/>
      <c r="G25" s="84"/>
      <c r="H25" s="85" t="str">
        <f t="shared" si="2"/>
        <v/>
      </c>
      <c r="J25" s="81" t="s">
        <v>63</v>
      </c>
      <c r="K25" s="82"/>
      <c r="L25" s="83"/>
      <c r="M25" s="84"/>
      <c r="N25" s="85" t="str">
        <f t="shared" si="3"/>
        <v/>
      </c>
      <c r="P25" s="81" t="s">
        <v>63</v>
      </c>
      <c r="Q25" s="82"/>
      <c r="R25" s="83"/>
      <c r="S25" s="84"/>
      <c r="T25" s="85" t="str">
        <f t="shared" si="4"/>
        <v/>
      </c>
    </row>
    <row r="26" spans="2:20" ht="39.950000000000003" customHeight="1" x14ac:dyDescent="0.25">
      <c r="B26" s="359"/>
      <c r="D26" s="81" t="s">
        <v>64</v>
      </c>
      <c r="E26" s="86"/>
      <c r="F26" s="87"/>
      <c r="G26" s="88"/>
      <c r="H26" s="89" t="str">
        <f t="shared" si="2"/>
        <v/>
      </c>
      <c r="J26" s="81" t="s">
        <v>64</v>
      </c>
      <c r="K26" s="86"/>
      <c r="L26" s="87"/>
      <c r="M26" s="88"/>
      <c r="N26" s="89" t="str">
        <f t="shared" si="3"/>
        <v/>
      </c>
      <c r="P26" s="81" t="s">
        <v>64</v>
      </c>
      <c r="Q26" s="86"/>
      <c r="R26" s="87"/>
      <c r="S26" s="88"/>
      <c r="T26" s="89" t="str">
        <f t="shared" si="4"/>
        <v/>
      </c>
    </row>
    <row r="27" spans="2:20" ht="39.950000000000003" customHeight="1" x14ac:dyDescent="0.25">
      <c r="B27" s="359"/>
      <c r="D27" s="81" t="s">
        <v>65</v>
      </c>
      <c r="E27" s="82"/>
      <c r="F27" s="83"/>
      <c r="G27" s="84"/>
      <c r="H27" s="85" t="str">
        <f t="shared" si="2"/>
        <v/>
      </c>
      <c r="J27" s="81" t="s">
        <v>65</v>
      </c>
      <c r="K27" s="82"/>
      <c r="L27" s="83"/>
      <c r="M27" s="84"/>
      <c r="N27" s="85" t="str">
        <f t="shared" si="3"/>
        <v/>
      </c>
      <c r="P27" s="81" t="s">
        <v>65</v>
      </c>
      <c r="Q27" s="82"/>
      <c r="R27" s="83"/>
      <c r="S27" s="84"/>
      <c r="T27" s="85" t="str">
        <f t="shared" si="4"/>
        <v/>
      </c>
    </row>
    <row r="28" spans="2:20" ht="39.950000000000003" customHeight="1" x14ac:dyDescent="0.25">
      <c r="B28" s="359"/>
      <c r="D28" s="81" t="s">
        <v>66</v>
      </c>
      <c r="E28" s="86"/>
      <c r="F28" s="87"/>
      <c r="G28" s="88"/>
      <c r="H28" s="89" t="str">
        <f t="shared" si="2"/>
        <v/>
      </c>
      <c r="J28" s="81" t="s">
        <v>66</v>
      </c>
      <c r="K28" s="86"/>
      <c r="L28" s="87"/>
      <c r="M28" s="88"/>
      <c r="N28" s="89" t="str">
        <f t="shared" si="3"/>
        <v/>
      </c>
      <c r="P28" s="81" t="s">
        <v>66</v>
      </c>
      <c r="Q28" s="86"/>
      <c r="R28" s="87"/>
      <c r="S28" s="88"/>
      <c r="T28" s="89" t="str">
        <f t="shared" si="4"/>
        <v/>
      </c>
    </row>
    <row r="29" spans="2:20" ht="39.950000000000003" customHeight="1" x14ac:dyDescent="0.25">
      <c r="B29" s="359"/>
      <c r="D29" s="81" t="s">
        <v>67</v>
      </c>
      <c r="E29" s="82"/>
      <c r="F29" s="83"/>
      <c r="G29" s="84"/>
      <c r="H29" s="85" t="str">
        <f t="shared" si="2"/>
        <v/>
      </c>
      <c r="J29" s="81" t="s">
        <v>67</v>
      </c>
      <c r="K29" s="82"/>
      <c r="L29" s="83"/>
      <c r="M29" s="84"/>
      <c r="N29" s="85" t="str">
        <f t="shared" si="3"/>
        <v/>
      </c>
      <c r="P29" s="81" t="s">
        <v>67</v>
      </c>
      <c r="Q29" s="82"/>
      <c r="R29" s="83"/>
      <c r="S29" s="84"/>
      <c r="T29" s="85" t="str">
        <f t="shared" si="4"/>
        <v/>
      </c>
    </row>
    <row r="30" spans="2:20" ht="39.950000000000003" customHeight="1" x14ac:dyDescent="0.25">
      <c r="B30" s="359"/>
      <c r="D30" s="81" t="s">
        <v>68</v>
      </c>
      <c r="E30" s="86"/>
      <c r="F30" s="87"/>
      <c r="G30" s="88"/>
      <c r="H30" s="89" t="str">
        <f t="shared" si="2"/>
        <v/>
      </c>
      <c r="J30" s="81" t="s">
        <v>68</v>
      </c>
      <c r="K30" s="86"/>
      <c r="L30" s="87"/>
      <c r="M30" s="88"/>
      <c r="N30" s="89" t="str">
        <f t="shared" si="3"/>
        <v/>
      </c>
      <c r="P30" s="81" t="s">
        <v>68</v>
      </c>
      <c r="Q30" s="86"/>
      <c r="R30" s="87"/>
      <c r="S30" s="88"/>
      <c r="T30" s="89" t="str">
        <f t="shared" si="4"/>
        <v/>
      </c>
    </row>
    <row r="31" spans="2:20" ht="39.950000000000003" customHeight="1" x14ac:dyDescent="0.25">
      <c r="B31" s="359"/>
      <c r="D31" s="81" t="s">
        <v>69</v>
      </c>
      <c r="E31" s="82"/>
      <c r="F31" s="83"/>
      <c r="G31" s="84"/>
      <c r="H31" s="85" t="str">
        <f t="shared" si="2"/>
        <v/>
      </c>
      <c r="J31" s="81" t="s">
        <v>69</v>
      </c>
      <c r="K31" s="82"/>
      <c r="L31" s="83"/>
      <c r="M31" s="84"/>
      <c r="N31" s="85" t="str">
        <f t="shared" si="3"/>
        <v/>
      </c>
      <c r="P31" s="81" t="s">
        <v>69</v>
      </c>
      <c r="Q31" s="82"/>
      <c r="R31" s="83"/>
      <c r="S31" s="84"/>
      <c r="T31" s="85" t="str">
        <f t="shared" si="4"/>
        <v/>
      </c>
    </row>
    <row r="32" spans="2:20" ht="39.950000000000003" customHeight="1" thickBot="1" x14ac:dyDescent="0.3">
      <c r="B32" s="359"/>
      <c r="D32" s="90" t="s">
        <v>70</v>
      </c>
      <c r="E32" s="91"/>
      <c r="F32" s="92"/>
      <c r="G32" s="93"/>
      <c r="H32" s="94" t="str">
        <f t="shared" si="2"/>
        <v/>
      </c>
      <c r="J32" s="90" t="s">
        <v>70</v>
      </c>
      <c r="K32" s="91"/>
      <c r="L32" s="92"/>
      <c r="M32" s="93"/>
      <c r="N32" s="94" t="str">
        <f t="shared" si="3"/>
        <v/>
      </c>
      <c r="P32" s="90" t="s">
        <v>70</v>
      </c>
      <c r="Q32" s="91"/>
      <c r="R32" s="92"/>
      <c r="S32" s="93"/>
      <c r="T32" s="94" t="str">
        <f t="shared" si="4"/>
        <v/>
      </c>
    </row>
    <row r="33" spans="2:20" ht="60" customHeight="1" thickTop="1" x14ac:dyDescent="0.25">
      <c r="B33" s="359"/>
      <c r="D33" s="95" t="s">
        <v>88</v>
      </c>
      <c r="E33" s="360">
        <f ca="1">ROUNDUP(F38/(VLOOKUP(1,tblRPECoefficientWithoutColumnHeaders,2,0)*G38^2+VLOOKUP(2,tblRPECoefficientWithoutColumnHeaders,2,0)*G38+VLOOKUP(3,tblRPECoefficientWithoutColumnHeaders,2,0)),0)</f>
        <v>0</v>
      </c>
      <c r="F33" s="361"/>
      <c r="G33" s="361"/>
      <c r="H33" s="362"/>
      <c r="J33" s="95" t="s">
        <v>88</v>
      </c>
      <c r="K33" s="360">
        <f ca="1">ROUNDUP(L38/(VLOOKUP(1,tblRPECoefficientWithoutColumnHeaders,2,0)*M38^2+VLOOKUP(2,tblRPECoefficientWithoutColumnHeaders,2,0)*M38+VLOOKUP(3,tblRPECoefficientWithoutColumnHeaders,2,0)),0)</f>
        <v>0</v>
      </c>
      <c r="L33" s="361"/>
      <c r="M33" s="361"/>
      <c r="N33" s="362"/>
      <c r="P33" s="95" t="s">
        <v>88</v>
      </c>
      <c r="Q33" s="360">
        <f ca="1">ROUNDUP(R38/(VLOOKUP(1,tblRPECoefficientWithoutColumnHeaders,2,0)*S38^2+VLOOKUP(2,tblRPECoefficientWithoutColumnHeaders,2,0)*S38+VLOOKUP(3,tblRPECoefficientWithoutColumnHeaders,2,0)),0)</f>
        <v>0</v>
      </c>
      <c r="R33" s="361"/>
      <c r="S33" s="361"/>
      <c r="T33" s="362"/>
    </row>
    <row r="34" spans="2:20" ht="60" customHeight="1" x14ac:dyDescent="0.25">
      <c r="B34" s="359"/>
      <c r="D34" s="96" t="s">
        <v>89</v>
      </c>
      <c r="E34" s="363">
        <f ca="1">IF(ISNUMBER(E38),ROUNDUP((1-(E38/(VLOOKUP(1,tblRPECoefficientWithoutColumnHeaders,2,0)*H38^2+VLOOKUP(2,tblRPECoefficientWithoutColumnHeaders,2,0)*H38+VLOOKUP(3,tblRPECoefficientWithoutColumnHeaders,2,0)))/E33)*100,1),0)</f>
        <v>0</v>
      </c>
      <c r="F34" s="364"/>
      <c r="G34" s="364"/>
      <c r="H34" s="365"/>
      <c r="J34" s="96" t="s">
        <v>89</v>
      </c>
      <c r="K34" s="363">
        <f ca="1">IF(ISNUMBER(K38),ROUNDUP((1-(K38/(VLOOKUP(1,tblRPECoefficientWithoutColumnHeaders,2,0)*N38^2+VLOOKUP(2,tblRPECoefficientWithoutColumnHeaders,2,0)*N38+VLOOKUP(3,tblRPECoefficientWithoutColumnHeaders,2,0)))/K33)*100,1),0)</f>
        <v>0</v>
      </c>
      <c r="L34" s="364"/>
      <c r="M34" s="364"/>
      <c r="N34" s="365"/>
      <c r="P34" s="96" t="s">
        <v>89</v>
      </c>
      <c r="Q34" s="363">
        <f ca="1">IF(ISNUMBER(Q38),ROUNDUP((1-(Q38/(VLOOKUP(1,tblRPECoefficientWithoutColumnHeaders,2,0)*T38^2+VLOOKUP(2,tblRPECoefficientWithoutColumnHeaders,2,0)*T38+VLOOKUP(3,tblRPECoefficientWithoutColumnHeaders,2,0)))/Q33)*100,1),0)</f>
        <v>0</v>
      </c>
      <c r="R34" s="364"/>
      <c r="S34" s="364"/>
      <c r="T34" s="365"/>
    </row>
    <row r="35" spans="2:20" ht="60" customHeight="1" x14ac:dyDescent="0.25">
      <c r="B35" s="359"/>
      <c r="D35" s="96" t="s">
        <v>90</v>
      </c>
      <c r="E35" s="363">
        <f>IF(COUNT(H24:H32)&gt;0,AVERAGEIF(H24:H32,"&gt;0"),0)</f>
        <v>0</v>
      </c>
      <c r="F35" s="364"/>
      <c r="G35" s="364"/>
      <c r="H35" s="365"/>
      <c r="J35" s="96" t="s">
        <v>90</v>
      </c>
      <c r="K35" s="363">
        <f>IF(COUNT(N24:N32)&gt;0,AVERAGEIF(N24:N32,"&gt;0"),0)</f>
        <v>0</v>
      </c>
      <c r="L35" s="364"/>
      <c r="M35" s="364"/>
      <c r="N35" s="365"/>
      <c r="P35" s="96" t="s">
        <v>90</v>
      </c>
      <c r="Q35" s="363">
        <f>IF(COUNT(T24:T32)&gt;0,AVERAGEIF(T24:T32,"&gt;0"),0)</f>
        <v>0</v>
      </c>
      <c r="R35" s="364"/>
      <c r="S35" s="364"/>
      <c r="T35" s="365"/>
    </row>
    <row r="36" spans="2:20" ht="60" customHeight="1" x14ac:dyDescent="0.25">
      <c r="B36" s="359"/>
      <c r="D36" s="96" t="s">
        <v>59</v>
      </c>
      <c r="E36" s="366">
        <f>SUM(F24:F32)</f>
        <v>0</v>
      </c>
      <c r="F36" s="367"/>
      <c r="G36" s="367"/>
      <c r="H36" s="368"/>
      <c r="J36" s="96" t="s">
        <v>59</v>
      </c>
      <c r="K36" s="366">
        <f>SUM(L24:L32)</f>
        <v>0</v>
      </c>
      <c r="L36" s="367"/>
      <c r="M36" s="367"/>
      <c r="N36" s="368"/>
      <c r="P36" s="96" t="s">
        <v>59</v>
      </c>
      <c r="Q36" s="366">
        <f>SUM(R24:R32)</f>
        <v>0</v>
      </c>
      <c r="R36" s="367"/>
      <c r="S36" s="367"/>
      <c r="T36" s="368"/>
    </row>
    <row r="37" spans="2:20" ht="60" customHeight="1" x14ac:dyDescent="0.25">
      <c r="B37" s="359"/>
      <c r="D37" s="97" t="s">
        <v>60</v>
      </c>
      <c r="E37" s="369">
        <f>SUM(PRODUCT(E24:F24),PRODUCT(E25:F25),PRODUCT(E26:F26),PRODUCT(E27:F27),PRODUCT(E28:F28),PRODUCT(E29:F29),PRODUCT(E30:F30),PRODUCT(E31:F31),PRODUCT(E32:F32))</f>
        <v>0</v>
      </c>
      <c r="F37" s="370"/>
      <c r="G37" s="370"/>
      <c r="H37" s="371"/>
      <c r="J37" s="97" t="s">
        <v>60</v>
      </c>
      <c r="K37" s="369">
        <f>SUM(PRODUCT(K24:L24),PRODUCT(K25:L25),PRODUCT(K26:L26),PRODUCT(K27:L27),PRODUCT(K28:L28),PRODUCT(K29:L29),PRODUCT(K30:L30),PRODUCT(K31:L31),PRODUCT(K32:L32))</f>
        <v>0</v>
      </c>
      <c r="L37" s="370"/>
      <c r="M37" s="370"/>
      <c r="N37" s="371"/>
      <c r="P37" s="97" t="s">
        <v>91</v>
      </c>
      <c r="Q37" s="369">
        <f>SUM(PRODUCT(Q24:R24),PRODUCT(Q25:R25),PRODUCT(Q26:R26),PRODUCT(Q27:R27),PRODUCT(Q28:R28),PRODUCT(Q29:R29),PRODUCT(Q30:R30),PRODUCT(Q31:R31),PRODUCT(Q32:R32))</f>
        <v>0</v>
      </c>
      <c r="R37" s="370"/>
      <c r="S37" s="370"/>
      <c r="T37" s="371"/>
    </row>
    <row r="38" spans="2:20" ht="39.950000000000003" customHeight="1" x14ac:dyDescent="0.25">
      <c r="B38" s="359"/>
      <c r="D38" s="98"/>
      <c r="E38" s="99" t="str">
        <f ca="1">OFFSET(E23,COUNT(E24:E32),0)</f>
        <v>WEIGHT</v>
      </c>
      <c r="F38" s="100">
        <f ca="1">IF(COUNT(E24:E32)&gt;0,OFFSET(E23,MATCH(MAX(E24:E32),E24:E32,0),0),0)</f>
        <v>0</v>
      </c>
      <c r="G38" s="100">
        <f ca="1">IF(COUNT(E24:E32)&gt;0,OFFSET(F23,MATCH(MAX(E24:E32),E24:E32,0),0)+(10-OFFSET(G23,MATCH(MAX(E24:E32),E24:E32,0),0)),0)</f>
        <v>0</v>
      </c>
      <c r="H38" s="101">
        <f ca="1">IF(COUNT(E24:E32)&gt;0,OFFSET(F23,COUNT(E24:E32),0)+(10-(OFFSET(G23,COUNT(E24:E32),0))),0)</f>
        <v>0</v>
      </c>
      <c r="J38" s="98" t="s">
        <v>95</v>
      </c>
      <c r="K38" s="99" t="str">
        <f ca="1">OFFSET(K23,COUNT(K24:K32),0)</f>
        <v>WEIGHT</v>
      </c>
      <c r="L38" s="100">
        <f ca="1">IF(COUNT(K24:K32)&gt;0,OFFSET(K23,MATCH(MAX(K24:K32),K24:K32,0),0),0)</f>
        <v>0</v>
      </c>
      <c r="M38" s="100">
        <f ca="1">IF(COUNT(K24:K32)&gt;0,OFFSET(L23,MATCH(MAX(K24:K32),K24:K32,0),0)+(10-OFFSET(M23,MATCH(MAX(K24:K32),K24:K32,0),0)),0)</f>
        <v>0</v>
      </c>
      <c r="N38" s="101">
        <f ca="1">IF(COUNT(K24:K32)&gt;0,OFFSET(L23,COUNT(K24:K32),0)+(10-(OFFSET(M23,COUNT(K24:K32),0))),0)</f>
        <v>0</v>
      </c>
      <c r="P38" s="98"/>
      <c r="Q38" s="99" t="str">
        <f ca="1">OFFSET(Q23,COUNT(Q24:Q32),0)</f>
        <v>WEIGHT</v>
      </c>
      <c r="R38" s="100">
        <f ca="1">IF(COUNT(Q24:Q32)&gt;0,OFFSET(Q23,MATCH(MAX(Q24:Q32),Q24:Q32,0),0),0)</f>
        <v>0</v>
      </c>
      <c r="S38" s="100">
        <f ca="1">IF(COUNT(Q24:Q32)&gt;0,OFFSET(R23,MATCH(MAX(Q24:Q32),Q24:Q32,0),0)+(10-OFFSET(S23,MATCH(MAX(Q24:Q32),Q24:Q32,0),0)),0)</f>
        <v>0</v>
      </c>
      <c r="T38" s="101">
        <f ca="1">IF(COUNT(Q24:Q32)&gt;0,OFFSET(R23,COUNT(Q24:Q32),0)+(10-(OFFSET(S23,COUNT(Q24:Q32),0))),0)</f>
        <v>0</v>
      </c>
    </row>
    <row r="39" spans="2:20" ht="15.75" x14ac:dyDescent="0.25"/>
    <row r="40" spans="2:20" ht="15.75" x14ac:dyDescent="0.25"/>
    <row r="41" spans="2:20" ht="80.099999999999994" customHeight="1" x14ac:dyDescent="0.25">
      <c r="B41" s="359">
        <v>2</v>
      </c>
      <c r="D41" s="391">
        <v>1</v>
      </c>
      <c r="E41" s="391"/>
      <c r="F41" s="391"/>
      <c r="G41" s="391"/>
      <c r="H41" s="391"/>
      <c r="J41" s="391">
        <v>2</v>
      </c>
      <c r="K41" s="391"/>
      <c r="L41" s="391"/>
      <c r="M41" s="391"/>
      <c r="N41" s="391"/>
      <c r="P41" s="391">
        <v>3</v>
      </c>
      <c r="Q41" s="391"/>
      <c r="R41" s="391"/>
      <c r="S41" s="391"/>
      <c r="T41" s="391"/>
    </row>
    <row r="42" spans="2:20" ht="15" customHeight="1" x14ac:dyDescent="0.25">
      <c r="B42" s="359"/>
    </row>
    <row r="43" spans="2:20" ht="80.099999999999994" customHeight="1" x14ac:dyDescent="0.25">
      <c r="B43" s="359"/>
      <c r="D43" s="376" t="str">
        <f>VLOOKUP($H$1,tblProgramSchedule,MATCH("DAY " &amp; $B41 &amp; " / EXERCISE " &amp; D41,tblProgramScheduleColumnHeaders,0),0)</f>
        <v>COMPETITION BENCH</v>
      </c>
      <c r="E43" s="377"/>
      <c r="F43" s="377"/>
      <c r="G43" s="377"/>
      <c r="H43" s="378"/>
      <c r="J43" s="376" t="str">
        <f>VLOOKUP($H$1,tblProgramSchedule,MATCH("DAY " &amp; $B41 &amp; " / EXERCISE " &amp; J41,tblProgramScheduleColumnHeaders,0),0)</f>
        <v>SUPPLEMENTAL SQUAT - METHOD 1</v>
      </c>
      <c r="K43" s="377"/>
      <c r="L43" s="377"/>
      <c r="M43" s="377"/>
      <c r="N43" s="378"/>
      <c r="P43" s="376" t="str">
        <f>VLOOKUP($H$1,tblProgramSchedule,MATCH("DAY " &amp; $B41 &amp; " / EXERCISE " &amp; P41,tblProgramScheduleColumnHeaders,0),0)</f>
        <v>SUPPLEMENTAL BENCH - METHOD 2</v>
      </c>
      <c r="Q43" s="377"/>
      <c r="R43" s="377"/>
      <c r="S43" s="377"/>
      <c r="T43" s="378"/>
    </row>
    <row r="44" spans="2:20" ht="50.1" customHeight="1" x14ac:dyDescent="0.25">
      <c r="B44" s="359"/>
      <c r="D44" s="72" t="s">
        <v>79</v>
      </c>
      <c r="E44" s="379" t="str">
        <f>VLOOKUP('WEEK 2'!$H$1,tblProgramExerciseDetails,MATCH(D43 &amp; " - " &amp; D44,tblProgramExerciseDetailsColumnHeaders,0),0)</f>
        <v>Bench with 1-Sec Pause</v>
      </c>
      <c r="F44" s="380"/>
      <c r="G44" s="380"/>
      <c r="H44" s="381"/>
      <c r="J44" s="72" t="s">
        <v>79</v>
      </c>
      <c r="K44" s="379" t="str">
        <f>VLOOKUP('WEEK 2'!$H$1,tblProgramExerciseDetails,MATCH(J43 &amp; " - " &amp; J44,tblProgramExerciseDetailsColumnHeaders,0),0)</f>
        <v>Romanian deadlifts</v>
      </c>
      <c r="L44" s="380"/>
      <c r="M44" s="380"/>
      <c r="N44" s="381"/>
      <c r="P44" s="72" t="s">
        <v>79</v>
      </c>
      <c r="Q44" s="379" t="str">
        <f>VLOOKUP('WEEK 2'!$H$1,tblProgramExerciseDetails,MATCH(P43 &amp; " - " &amp; P44,tblProgramExerciseDetailsColumnHeaders,0),0)</f>
        <v>DB Flat Bench Press or Bench Press, Touch &amp; Go</v>
      </c>
      <c r="R44" s="380"/>
      <c r="S44" s="380"/>
      <c r="T44" s="381"/>
    </row>
    <row r="45" spans="2:20" ht="50.1" customHeight="1" x14ac:dyDescent="0.25">
      <c r="B45" s="359"/>
      <c r="D45" s="73" t="s">
        <v>78</v>
      </c>
      <c r="E45" s="382" t="str">
        <f>VLOOKUP('WEEK 2'!$H$1,tblProgramExerciseDetails,MATCH(D43 &amp; " - " &amp; D45,tblProgramExerciseDetailsColumnHeaders,0),0)</f>
        <v>Max 4 Min for Sets at RPE Over 7</v>
      </c>
      <c r="F45" s="383"/>
      <c r="G45" s="383"/>
      <c r="H45" s="384"/>
      <c r="J45" s="73" t="s">
        <v>78</v>
      </c>
      <c r="K45" s="382" t="str">
        <f>VLOOKUP('WEEK 2'!$H$1,tblProgramExerciseDetails,MATCH(J43 &amp; " - " &amp; J45,tblProgramExerciseDetailsColumnHeaders,0),0)</f>
        <v>Max 3-5 min for sets at RPE over 7</v>
      </c>
      <c r="L45" s="383"/>
      <c r="M45" s="383"/>
      <c r="N45" s="384"/>
      <c r="P45" s="73" t="s">
        <v>78</v>
      </c>
      <c r="Q45" s="382" t="str">
        <f>VLOOKUP('WEEK 2'!$H$1,tblProgramExerciseDetails,MATCH(P43 &amp; " - " &amp; P45,tblProgramExerciseDetailsColumnHeaders,0),0)</f>
        <v>See Myorep description</v>
      </c>
      <c r="R45" s="383"/>
      <c r="S45" s="383"/>
      <c r="T45" s="384"/>
    </row>
    <row r="46" spans="2:20" ht="80.099999999999994" customHeight="1" x14ac:dyDescent="0.25">
      <c r="B46" s="359"/>
      <c r="D46" s="74" t="s">
        <v>77</v>
      </c>
      <c r="E46" s="385" t="str">
        <f>VLOOKUP('WEEK 2'!$H$1,tblProgramExerciseDetails,MATCH(D43 &amp; " - " &amp; D46,tblProgramExerciseDetailsColumnHeaders,0),0)</f>
        <v>• 6 Reps @ 6 RPE (68%)
• 6 Reps @ 7 RPE (73%)
• 6 Reps @ 8 RPE (78%) x 3 Sets</v>
      </c>
      <c r="F46" s="386"/>
      <c r="G46" s="386"/>
      <c r="H46" s="387"/>
      <c r="J46" s="74" t="s">
        <v>77</v>
      </c>
      <c r="K46" s="385" t="str">
        <f>VLOOKUP('WEEK 2'!$H$1,tblProgramExerciseDetails,MATCH(J43 &amp; " - " &amp; J46,tblProgramExerciseDetailsColumnHeaders,0),0)</f>
        <v>• 8 Reps @ 6 RPE (68%)
• 8 Reps @ 7 RPE (73%)
• 8 Reps @ 8 RPE (78%) x 3 Sets</v>
      </c>
      <c r="L46" s="386"/>
      <c r="M46" s="386"/>
      <c r="N46" s="387"/>
      <c r="P46" s="74" t="s">
        <v>77</v>
      </c>
      <c r="Q46" s="385" t="str">
        <f>VLOOKUP('WEEK 2'!$H$1,tblProgramExerciseDetails,MATCH(P43 &amp; " - " &amp; P46,tblProgramExerciseDetailsColumnHeaders,0),0)</f>
        <v>• 14-16 Reps @ 8 RPE 
• 3-5 Reps</v>
      </c>
      <c r="R46" s="386"/>
      <c r="S46" s="386"/>
      <c r="T46" s="387"/>
    </row>
    <row r="47" spans="2:20" ht="60" customHeight="1" x14ac:dyDescent="0.25">
      <c r="B47" s="359"/>
      <c r="D47" s="75" t="s">
        <v>58</v>
      </c>
      <c r="E47" s="75" t="s">
        <v>60</v>
      </c>
      <c r="F47" s="75" t="s">
        <v>59</v>
      </c>
      <c r="G47" s="75" t="s">
        <v>61</v>
      </c>
      <c r="H47" s="75" t="s">
        <v>87</v>
      </c>
      <c r="J47" s="75" t="s">
        <v>58</v>
      </c>
      <c r="K47" s="75" t="s">
        <v>60</v>
      </c>
      <c r="L47" s="75" t="s">
        <v>59</v>
      </c>
      <c r="M47" s="75" t="s">
        <v>61</v>
      </c>
      <c r="N47" s="75" t="s">
        <v>87</v>
      </c>
      <c r="P47" s="75" t="s">
        <v>58</v>
      </c>
      <c r="Q47" s="75" t="s">
        <v>60</v>
      </c>
      <c r="R47" s="75" t="s">
        <v>59</v>
      </c>
      <c r="S47" s="75" t="s">
        <v>61</v>
      </c>
      <c r="T47" s="75" t="s">
        <v>87</v>
      </c>
    </row>
    <row r="48" spans="2:20" ht="39.950000000000003" customHeight="1" x14ac:dyDescent="0.25">
      <c r="B48" s="359"/>
      <c r="D48" s="76" t="s">
        <v>62</v>
      </c>
      <c r="E48" s="77"/>
      <c r="F48" s="78"/>
      <c r="G48" s="79"/>
      <c r="H48" s="80" t="str">
        <f>IF(ISNUMBER(E48),E48/E$57,"")</f>
        <v/>
      </c>
      <c r="J48" s="76" t="s">
        <v>62</v>
      </c>
      <c r="K48" s="77"/>
      <c r="L48" s="78"/>
      <c r="M48" s="79"/>
      <c r="N48" s="80" t="str">
        <f>IF(ISNUMBER(K48),K48/K$57,"")</f>
        <v/>
      </c>
      <c r="P48" s="76" t="s">
        <v>62</v>
      </c>
      <c r="Q48" s="77"/>
      <c r="R48" s="78"/>
      <c r="S48" s="79"/>
      <c r="T48" s="80" t="str">
        <f>IF(ISNUMBER(Q48),Q48/Q$57,"")</f>
        <v/>
      </c>
    </row>
    <row r="49" spans="2:20" ht="39.950000000000003" customHeight="1" x14ac:dyDescent="0.25">
      <c r="B49" s="359"/>
      <c r="D49" s="81" t="s">
        <v>63</v>
      </c>
      <c r="E49" s="82"/>
      <c r="F49" s="83"/>
      <c r="G49" s="84"/>
      <c r="H49" s="85" t="str">
        <f t="shared" ref="H49:H56" si="5">IF(ISNUMBER(E49),E49/E$57,"")</f>
        <v/>
      </c>
      <c r="J49" s="81" t="s">
        <v>63</v>
      </c>
      <c r="K49" s="82"/>
      <c r="L49" s="83"/>
      <c r="M49" s="84"/>
      <c r="N49" s="85" t="str">
        <f t="shared" ref="N49:N56" si="6">IF(ISNUMBER(K49),K49/K$57,"")</f>
        <v/>
      </c>
      <c r="P49" s="81" t="s">
        <v>63</v>
      </c>
      <c r="Q49" s="82"/>
      <c r="R49" s="83"/>
      <c r="S49" s="84"/>
      <c r="T49" s="85" t="str">
        <f t="shared" ref="T49:T56" si="7">IF(ISNUMBER(Q49),Q49/Q$57,"")</f>
        <v/>
      </c>
    </row>
    <row r="50" spans="2:20" ht="39.950000000000003" customHeight="1" x14ac:dyDescent="0.25">
      <c r="B50" s="359"/>
      <c r="D50" s="81" t="s">
        <v>64</v>
      </c>
      <c r="E50" s="86"/>
      <c r="F50" s="87"/>
      <c r="G50" s="88"/>
      <c r="H50" s="89" t="str">
        <f t="shared" si="5"/>
        <v/>
      </c>
      <c r="J50" s="81" t="s">
        <v>64</v>
      </c>
      <c r="K50" s="86"/>
      <c r="L50" s="87"/>
      <c r="M50" s="88"/>
      <c r="N50" s="89" t="str">
        <f t="shared" si="6"/>
        <v/>
      </c>
      <c r="P50" s="81" t="s">
        <v>64</v>
      </c>
      <c r="Q50" s="86"/>
      <c r="R50" s="87"/>
      <c r="S50" s="88"/>
      <c r="T50" s="89" t="str">
        <f t="shared" si="7"/>
        <v/>
      </c>
    </row>
    <row r="51" spans="2:20" ht="39.950000000000003" customHeight="1" x14ac:dyDescent="0.25">
      <c r="B51" s="359"/>
      <c r="D51" s="81" t="s">
        <v>65</v>
      </c>
      <c r="E51" s="82"/>
      <c r="F51" s="83"/>
      <c r="G51" s="84"/>
      <c r="H51" s="85" t="str">
        <f t="shared" si="5"/>
        <v/>
      </c>
      <c r="J51" s="81" t="s">
        <v>65</v>
      </c>
      <c r="K51" s="82"/>
      <c r="L51" s="83"/>
      <c r="M51" s="84"/>
      <c r="N51" s="85" t="str">
        <f t="shared" si="6"/>
        <v/>
      </c>
      <c r="P51" s="81" t="s">
        <v>65</v>
      </c>
      <c r="Q51" s="82"/>
      <c r="R51" s="83"/>
      <c r="S51" s="84"/>
      <c r="T51" s="85" t="str">
        <f t="shared" si="7"/>
        <v/>
      </c>
    </row>
    <row r="52" spans="2:20" ht="39.950000000000003" customHeight="1" x14ac:dyDescent="0.25">
      <c r="B52" s="359"/>
      <c r="D52" s="81" t="s">
        <v>66</v>
      </c>
      <c r="E52" s="86"/>
      <c r="F52" s="87"/>
      <c r="G52" s="88"/>
      <c r="H52" s="89" t="str">
        <f t="shared" si="5"/>
        <v/>
      </c>
      <c r="J52" s="81" t="s">
        <v>66</v>
      </c>
      <c r="K52" s="86"/>
      <c r="L52" s="87"/>
      <c r="M52" s="88"/>
      <c r="N52" s="89" t="str">
        <f t="shared" si="6"/>
        <v/>
      </c>
      <c r="P52" s="81" t="s">
        <v>66</v>
      </c>
      <c r="Q52" s="86"/>
      <c r="R52" s="87"/>
      <c r="S52" s="88"/>
      <c r="T52" s="89" t="str">
        <f t="shared" si="7"/>
        <v/>
      </c>
    </row>
    <row r="53" spans="2:20" ht="39.950000000000003" customHeight="1" x14ac:dyDescent="0.25">
      <c r="B53" s="359"/>
      <c r="D53" s="81" t="s">
        <v>67</v>
      </c>
      <c r="E53" s="82"/>
      <c r="F53" s="83"/>
      <c r="G53" s="84"/>
      <c r="H53" s="85" t="str">
        <f t="shared" si="5"/>
        <v/>
      </c>
      <c r="J53" s="81" t="s">
        <v>67</v>
      </c>
      <c r="K53" s="82"/>
      <c r="L53" s="83"/>
      <c r="M53" s="84"/>
      <c r="N53" s="85" t="str">
        <f t="shared" si="6"/>
        <v/>
      </c>
      <c r="P53" s="81" t="s">
        <v>67</v>
      </c>
      <c r="Q53" s="82"/>
      <c r="R53" s="83"/>
      <c r="S53" s="84"/>
      <c r="T53" s="85" t="str">
        <f t="shared" si="7"/>
        <v/>
      </c>
    </row>
    <row r="54" spans="2:20" ht="39.950000000000003" customHeight="1" x14ac:dyDescent="0.25">
      <c r="B54" s="359"/>
      <c r="D54" s="81" t="s">
        <v>68</v>
      </c>
      <c r="E54" s="86"/>
      <c r="F54" s="87"/>
      <c r="G54" s="88"/>
      <c r="H54" s="89" t="str">
        <f t="shared" si="5"/>
        <v/>
      </c>
      <c r="J54" s="81" t="s">
        <v>68</v>
      </c>
      <c r="K54" s="86"/>
      <c r="L54" s="87"/>
      <c r="M54" s="88"/>
      <c r="N54" s="89" t="str">
        <f t="shared" si="6"/>
        <v/>
      </c>
      <c r="P54" s="81" t="s">
        <v>68</v>
      </c>
      <c r="Q54" s="86"/>
      <c r="R54" s="87"/>
      <c r="S54" s="88"/>
      <c r="T54" s="89" t="str">
        <f t="shared" si="7"/>
        <v/>
      </c>
    </row>
    <row r="55" spans="2:20" ht="39.950000000000003" customHeight="1" x14ac:dyDescent="0.25">
      <c r="B55" s="359"/>
      <c r="D55" s="81" t="s">
        <v>69</v>
      </c>
      <c r="E55" s="82"/>
      <c r="F55" s="83"/>
      <c r="G55" s="84"/>
      <c r="H55" s="85" t="str">
        <f t="shared" si="5"/>
        <v/>
      </c>
      <c r="J55" s="81" t="s">
        <v>69</v>
      </c>
      <c r="K55" s="82"/>
      <c r="L55" s="83"/>
      <c r="M55" s="84"/>
      <c r="N55" s="85" t="str">
        <f t="shared" si="6"/>
        <v/>
      </c>
      <c r="P55" s="81" t="s">
        <v>69</v>
      </c>
      <c r="Q55" s="82"/>
      <c r="R55" s="83"/>
      <c r="S55" s="84"/>
      <c r="T55" s="85" t="str">
        <f t="shared" si="7"/>
        <v/>
      </c>
    </row>
    <row r="56" spans="2:20" ht="39.950000000000003" customHeight="1" thickBot="1" x14ac:dyDescent="0.3">
      <c r="B56" s="359"/>
      <c r="D56" s="90" t="s">
        <v>70</v>
      </c>
      <c r="E56" s="91"/>
      <c r="F56" s="92"/>
      <c r="G56" s="93"/>
      <c r="H56" s="94" t="str">
        <f t="shared" si="5"/>
        <v/>
      </c>
      <c r="J56" s="90" t="s">
        <v>70</v>
      </c>
      <c r="K56" s="91"/>
      <c r="L56" s="92"/>
      <c r="M56" s="93"/>
      <c r="N56" s="94" t="str">
        <f t="shared" si="6"/>
        <v/>
      </c>
      <c r="P56" s="90" t="s">
        <v>70</v>
      </c>
      <c r="Q56" s="91"/>
      <c r="R56" s="92"/>
      <c r="S56" s="93"/>
      <c r="T56" s="94" t="str">
        <f t="shared" si="7"/>
        <v/>
      </c>
    </row>
    <row r="57" spans="2:20" ht="60" customHeight="1" thickTop="1" x14ac:dyDescent="0.25">
      <c r="B57" s="359"/>
      <c r="D57" s="95" t="s">
        <v>88</v>
      </c>
      <c r="E57" s="360">
        <f ca="1">ROUNDUP(F62/(VLOOKUP(1,tblRPECoefficientWithoutColumnHeaders,2,0)*G62^2+VLOOKUP(2,tblRPECoefficientWithoutColumnHeaders,2,0)*G62+VLOOKUP(3,tblRPECoefficientWithoutColumnHeaders,2,0)),0)</f>
        <v>0</v>
      </c>
      <c r="F57" s="361"/>
      <c r="G57" s="361"/>
      <c r="H57" s="362"/>
      <c r="J57" s="95" t="s">
        <v>88</v>
      </c>
      <c r="K57" s="360">
        <f ca="1">ROUNDUP(L62/(VLOOKUP(1,tblRPECoefficientWithoutColumnHeaders,2,0)*M62^2+VLOOKUP(2,tblRPECoefficientWithoutColumnHeaders,2,0)*M62+VLOOKUP(3,tblRPECoefficientWithoutColumnHeaders,2,0)),0)</f>
        <v>0</v>
      </c>
      <c r="L57" s="361"/>
      <c r="M57" s="361"/>
      <c r="N57" s="362"/>
      <c r="P57" s="95" t="s">
        <v>88</v>
      </c>
      <c r="Q57" s="360">
        <f ca="1">ROUNDUP(R62/(VLOOKUP(1,tblRPECoefficientWithoutColumnHeaders,2,0)*S62^2+VLOOKUP(2,tblRPECoefficientWithoutColumnHeaders,2,0)*S62+VLOOKUP(3,tblRPECoefficientWithoutColumnHeaders,2,0)),0)</f>
        <v>0</v>
      </c>
      <c r="R57" s="361"/>
      <c r="S57" s="361"/>
      <c r="T57" s="362"/>
    </row>
    <row r="58" spans="2:20" ht="60" customHeight="1" x14ac:dyDescent="0.25">
      <c r="B58" s="359"/>
      <c r="D58" s="96" t="s">
        <v>89</v>
      </c>
      <c r="E58" s="363">
        <f ca="1">IF(ISNUMBER(E62),ROUNDUP((1-(E62/(VLOOKUP(1,tblRPECoefficientWithoutColumnHeaders,2,0)*H62^2+VLOOKUP(2,tblRPECoefficientWithoutColumnHeaders,2,0)*H62+VLOOKUP(3,tblRPECoefficientWithoutColumnHeaders,2,0)))/E57)*100,1),0)</f>
        <v>0</v>
      </c>
      <c r="F58" s="364"/>
      <c r="G58" s="364"/>
      <c r="H58" s="365"/>
      <c r="J58" s="96" t="s">
        <v>89</v>
      </c>
      <c r="K58" s="363">
        <f ca="1">IF(ISNUMBER(K62),ROUNDUP((1-(K62/(VLOOKUP(1,tblRPECoefficientWithoutColumnHeaders,2,0)*N62^2+VLOOKUP(2,tblRPECoefficientWithoutColumnHeaders,2,0)*N62+VLOOKUP(3,tblRPECoefficientWithoutColumnHeaders,2,0)))/K57)*100,1),0)</f>
        <v>0</v>
      </c>
      <c r="L58" s="364"/>
      <c r="M58" s="364"/>
      <c r="N58" s="365"/>
      <c r="P58" s="96" t="s">
        <v>89</v>
      </c>
      <c r="Q58" s="363">
        <f ca="1">IF(ISNUMBER(Q62),ROUNDUP((1-(Q62/(VLOOKUP(1,tblRPECoefficientWithoutColumnHeaders,2,0)*T62^2+VLOOKUP(2,tblRPECoefficientWithoutColumnHeaders,2,0)*T62+VLOOKUP(3,tblRPECoefficientWithoutColumnHeaders,2,0)))/Q57)*100,1),0)</f>
        <v>0</v>
      </c>
      <c r="R58" s="364"/>
      <c r="S58" s="364"/>
      <c r="T58" s="365"/>
    </row>
    <row r="59" spans="2:20" ht="60" customHeight="1" x14ac:dyDescent="0.25">
      <c r="B59" s="359"/>
      <c r="D59" s="96" t="s">
        <v>90</v>
      </c>
      <c r="E59" s="363">
        <f>IF(COUNT(H48:H56)&gt;0,AVERAGEIF(H48:H56,"&gt;0"),0)</f>
        <v>0</v>
      </c>
      <c r="F59" s="364"/>
      <c r="G59" s="364"/>
      <c r="H59" s="365"/>
      <c r="J59" s="96" t="s">
        <v>90</v>
      </c>
      <c r="K59" s="363">
        <f>IF(COUNT(N48:N56)&gt;0,AVERAGEIF(N48:N56,"&gt;0"),0)</f>
        <v>0</v>
      </c>
      <c r="L59" s="364"/>
      <c r="M59" s="364"/>
      <c r="N59" s="365"/>
      <c r="P59" s="96" t="s">
        <v>90</v>
      </c>
      <c r="Q59" s="363">
        <f>IF(COUNT(T48:T56)&gt;0,AVERAGEIF(T48:T56,"&gt;0"),0)</f>
        <v>0</v>
      </c>
      <c r="R59" s="364"/>
      <c r="S59" s="364"/>
      <c r="T59" s="365"/>
    </row>
    <row r="60" spans="2:20" ht="60" customHeight="1" x14ac:dyDescent="0.25">
      <c r="B60" s="359"/>
      <c r="D60" s="96" t="s">
        <v>59</v>
      </c>
      <c r="E60" s="366">
        <f>SUM(F48:F56)</f>
        <v>0</v>
      </c>
      <c r="F60" s="367"/>
      <c r="G60" s="367"/>
      <c r="H60" s="368"/>
      <c r="J60" s="96" t="s">
        <v>59</v>
      </c>
      <c r="K60" s="366">
        <f>SUM(L48:L56)</f>
        <v>0</v>
      </c>
      <c r="L60" s="367"/>
      <c r="M60" s="367"/>
      <c r="N60" s="368"/>
      <c r="P60" s="96" t="s">
        <v>59</v>
      </c>
      <c r="Q60" s="366">
        <f>SUM(R48:R56)</f>
        <v>0</v>
      </c>
      <c r="R60" s="367"/>
      <c r="S60" s="367"/>
      <c r="T60" s="368"/>
    </row>
    <row r="61" spans="2:20" ht="60" customHeight="1" x14ac:dyDescent="0.25">
      <c r="B61" s="359"/>
      <c r="D61" s="97" t="s">
        <v>60</v>
      </c>
      <c r="E61" s="369">
        <f>SUM(PRODUCT(E48:F48),PRODUCT(E49:F49),PRODUCT(E50:F50),PRODUCT(E51:F51),PRODUCT(E52:F52),PRODUCT(E53:F53),PRODUCT(E54:F54),PRODUCT(E55:F55),PRODUCT(E56:F56))</f>
        <v>0</v>
      </c>
      <c r="F61" s="370"/>
      <c r="G61" s="370"/>
      <c r="H61" s="371"/>
      <c r="J61" s="97" t="s">
        <v>60</v>
      </c>
      <c r="K61" s="369">
        <f>SUM(PRODUCT(K48:L48),PRODUCT(K49:L49),PRODUCT(K50:L50),PRODUCT(K51:L51),PRODUCT(K52:L52),PRODUCT(K53:L53),PRODUCT(K54:L54),PRODUCT(K55:L55),PRODUCT(K56:L56))</f>
        <v>0</v>
      </c>
      <c r="L61" s="370"/>
      <c r="M61" s="370"/>
      <c r="N61" s="371"/>
      <c r="P61" s="97" t="s">
        <v>60</v>
      </c>
      <c r="Q61" s="369">
        <f>SUM(PRODUCT(Q48:R48),PRODUCT(Q49:R49),PRODUCT(Q50:R50),PRODUCT(Q51:R51),PRODUCT(Q52:R52),PRODUCT(Q53:R53),PRODUCT(Q54:R54),PRODUCT(Q55:R55),PRODUCT(Q56:R56))</f>
        <v>0</v>
      </c>
      <c r="R61" s="370"/>
      <c r="S61" s="370"/>
      <c r="T61" s="371"/>
    </row>
    <row r="62" spans="2:20" ht="39.950000000000003" customHeight="1" x14ac:dyDescent="0.25">
      <c r="B62" s="359"/>
      <c r="D62" s="98"/>
      <c r="E62" s="99" t="str">
        <f ca="1">OFFSET(E47,COUNT(E48:E56),0)</f>
        <v>WEIGHT</v>
      </c>
      <c r="F62" s="100">
        <f ca="1">IF(COUNT(E48:E56)&gt;0,OFFSET(E47,MATCH(MAX(E48:E56),E48:E56,0),0),0)</f>
        <v>0</v>
      </c>
      <c r="G62" s="100">
        <f ca="1">IF(COUNT(E48:E56)&gt;0,OFFSET(F47,MATCH(MAX(E48:E56),E48:E56,0),0)+(10-OFFSET(G47,MATCH(MAX(E48:E56),E48:E56,0),0)),0)</f>
        <v>0</v>
      </c>
      <c r="H62" s="101">
        <f ca="1">IF(COUNT(E48:E56)&gt;0,OFFSET(F47,COUNT(E48:E56),0)+(10-(OFFSET(G47,COUNT(E48:E56),0))),0)</f>
        <v>0</v>
      </c>
      <c r="J62" s="98"/>
      <c r="K62" s="99" t="str">
        <f ca="1">OFFSET(K47,COUNT(K48:K56),0)</f>
        <v>WEIGHT</v>
      </c>
      <c r="L62" s="100">
        <f ca="1">IF(COUNT(K48:K56)&gt;0,OFFSET(K47,MATCH(MAX(K48:K56),K48:K56,0),0),0)</f>
        <v>0</v>
      </c>
      <c r="M62" s="100">
        <f ca="1">IF(COUNT(K48:K56)&gt;0,OFFSET(L47,MATCH(MAX(K48:K56),K48:K56,0),0)+(10-OFFSET(M47,MATCH(MAX(K48:K56),K48:K56,0),0)),0)</f>
        <v>0</v>
      </c>
      <c r="N62" s="101">
        <f ca="1">IF(COUNT(K48:K56)&gt;0,OFFSET(L47,COUNT(K48:K56),0)+(10-(OFFSET(M47,COUNT(K48:K56),0))),0)</f>
        <v>0</v>
      </c>
      <c r="P62" s="98"/>
      <c r="Q62" s="99" t="str">
        <f ca="1">OFFSET(Q47,COUNT(Q48:Q56),0)</f>
        <v>WEIGHT</v>
      </c>
      <c r="R62" s="100">
        <f ca="1">IF(COUNT(Q48:Q56)&gt;0,OFFSET(Q47,MATCH(MAX(Q48:Q56),Q48:Q56,0),0),0)</f>
        <v>0</v>
      </c>
      <c r="S62" s="100">
        <f ca="1">IF(COUNT(Q48:Q56)&gt;0,OFFSET(R47,MATCH(MAX(Q48:Q56),Q48:Q56,0),0)+(10-OFFSET(S47,MATCH(MAX(Q48:Q56),Q48:Q56,0),0)),0)</f>
        <v>0</v>
      </c>
      <c r="T62" s="101">
        <f ca="1">IF(COUNT(Q48:Q56)&gt;0,OFFSET(R47,COUNT(Q48:Q56),0)+(10-(OFFSET(S47,COUNT(Q48:Q56),0))),0)</f>
        <v>0</v>
      </c>
    </row>
    <row r="63" spans="2:20" ht="15.75" x14ac:dyDescent="0.25"/>
    <row r="64" spans="2:20" ht="15.75" x14ac:dyDescent="0.25"/>
    <row r="65" spans="2:20" ht="80.099999999999994" customHeight="1" x14ac:dyDescent="0.25">
      <c r="B65" s="359">
        <v>3</v>
      </c>
      <c r="D65" s="391">
        <v>1</v>
      </c>
      <c r="E65" s="391"/>
      <c r="F65" s="391"/>
      <c r="G65" s="391"/>
      <c r="H65" s="391"/>
      <c r="J65" s="391">
        <v>2</v>
      </c>
      <c r="K65" s="391"/>
      <c r="L65" s="391"/>
      <c r="M65" s="391"/>
      <c r="N65" s="391"/>
      <c r="P65" s="391">
        <v>3</v>
      </c>
      <c r="Q65" s="391"/>
      <c r="R65" s="391"/>
      <c r="S65" s="391"/>
      <c r="T65" s="391"/>
    </row>
    <row r="66" spans="2:20" ht="15" customHeight="1" x14ac:dyDescent="0.25">
      <c r="B66" s="359"/>
    </row>
    <row r="67" spans="2:20" ht="80.099999999999994" customHeight="1" x14ac:dyDescent="0.25">
      <c r="B67" s="359"/>
      <c r="D67" s="376" t="str">
        <f>VLOOKUP($H$1,tblProgramSchedule,MATCH("DAY " &amp; $B65 &amp; " / EXERCISE " &amp; D65,tblProgramScheduleColumnHeaders,0),0)</f>
        <v>COMPETITION DEAD LIFT</v>
      </c>
      <c r="E67" s="377"/>
      <c r="F67" s="377"/>
      <c r="G67" s="377"/>
      <c r="H67" s="378"/>
      <c r="J67" s="376" t="str">
        <f>VLOOKUP($H$1,tblProgramSchedule,MATCH("DAY " &amp; $B65 &amp; " / EXERCISE " &amp; J65,tblProgramScheduleColumnHeaders,0),0)</f>
        <v>SUPPLEMENTAL BENCH - METHOD 1</v>
      </c>
      <c r="K67" s="377"/>
      <c r="L67" s="377"/>
      <c r="M67" s="377"/>
      <c r="N67" s="378"/>
      <c r="P67" s="376" t="str">
        <f>VLOOKUP($H$1,tblProgramSchedule,MATCH("DAY " &amp; $B65 &amp; " / EXERCISE " &amp; P65,tblProgramScheduleColumnHeaders,0),0)</f>
        <v>SUPPLEMENTAL SQUAT - METHOD 2</v>
      </c>
      <c r="Q67" s="377"/>
      <c r="R67" s="377"/>
      <c r="S67" s="377"/>
      <c r="T67" s="378"/>
    </row>
    <row r="68" spans="2:20" ht="50.1" customHeight="1" x14ac:dyDescent="0.25">
      <c r="B68" s="359"/>
      <c r="D68" s="72" t="s">
        <v>79</v>
      </c>
      <c r="E68" s="379" t="str">
        <f>VLOOKUP('WEEK 2'!$H$1,tblProgramExerciseDetails,MATCH(D67 &amp; " - " &amp; D68,tblProgramExerciseDetailsColumnHeaders,0),0)</f>
        <v>Deadlift with belt</v>
      </c>
      <c r="F68" s="380"/>
      <c r="G68" s="380"/>
      <c r="H68" s="381"/>
      <c r="J68" s="72" t="s">
        <v>79</v>
      </c>
      <c r="K68" s="379" t="str">
        <f>VLOOKUP('WEEK 2'!$H$1,tblProgramExerciseDetails,MATCH(J67 &amp; " - " &amp; J68,tblProgramExerciseDetailsColumnHeaders,0),0)</f>
        <v>Close Grip Incline Bench</v>
      </c>
      <c r="L68" s="380"/>
      <c r="M68" s="380"/>
      <c r="N68" s="381"/>
      <c r="P68" s="72" t="s">
        <v>79</v>
      </c>
      <c r="Q68" s="379" t="str">
        <f>VLOOKUP('WEEK 2'!$H$1,tblProgramExerciseDetails,MATCH(P67 &amp; " - " &amp; P68,tblProgramExerciseDetailsColumnHeaders,0),0)</f>
        <v xml:space="preserve">Leg Press or Belt Squat or SSB Squat or HBBS </v>
      </c>
      <c r="R68" s="380"/>
      <c r="S68" s="380"/>
      <c r="T68" s="381"/>
    </row>
    <row r="69" spans="2:20" ht="50.1" customHeight="1" x14ac:dyDescent="0.25">
      <c r="B69" s="359"/>
      <c r="D69" s="73" t="s">
        <v>78</v>
      </c>
      <c r="E69" s="382" t="str">
        <f>VLOOKUP('WEEK 2'!$H$1,tblProgramExerciseDetails,MATCH(D67 &amp; " - " &amp; D69,tblProgramExerciseDetailsColumnHeaders,0),0)</f>
        <v>Max 4 min for sets at RPE over 7</v>
      </c>
      <c r="F69" s="383"/>
      <c r="G69" s="383"/>
      <c r="H69" s="384"/>
      <c r="J69" s="73" t="s">
        <v>78</v>
      </c>
      <c r="K69" s="382" t="str">
        <f>VLOOKUP('WEEK 2'!$H$1,tblProgramExerciseDetails,MATCH(J67 &amp; " - " &amp; J69,tblProgramExerciseDetailsColumnHeaders,0),0)</f>
        <v>Max 3-5 min for sets at RPE over 7</v>
      </c>
      <c r="L69" s="383"/>
      <c r="M69" s="383"/>
      <c r="N69" s="384"/>
      <c r="P69" s="73" t="s">
        <v>78</v>
      </c>
      <c r="Q69" s="382" t="str">
        <f>VLOOKUP('WEEK 2'!$H$1,tblProgramExerciseDetails,MATCH(P67 &amp; " - " &amp; P69,tblProgramExerciseDetailsColumnHeaders,0),0)</f>
        <v>See Myorep description</v>
      </c>
      <c r="R69" s="383"/>
      <c r="S69" s="383"/>
      <c r="T69" s="384"/>
    </row>
    <row r="70" spans="2:20" ht="80.099999999999994" customHeight="1" x14ac:dyDescent="0.25">
      <c r="B70" s="359"/>
      <c r="D70" s="74" t="s">
        <v>77</v>
      </c>
      <c r="E70" s="385" t="str">
        <f>VLOOKUP('WEEK 2'!$H$1,tblProgramExerciseDetails,MATCH(D67 &amp; " - " &amp; D70,tblProgramExerciseDetailsColumnHeaders,0),0)</f>
        <v>• 6 Reps @ 6 RPE (68%)
• 6 Reps @ 7 RPE (73%)
• 6 Reps @ 8 RPE (78%) x 3 Sets</v>
      </c>
      <c r="F70" s="386"/>
      <c r="G70" s="386"/>
      <c r="H70" s="387"/>
      <c r="J70" s="74" t="s">
        <v>77</v>
      </c>
      <c r="K70" s="385" t="str">
        <f>VLOOKUP('WEEK 2'!$H$1,tblProgramExerciseDetails,MATCH(J67 &amp; " - " &amp; J70,tblProgramExerciseDetailsColumnHeaders,0),0)</f>
        <v>• 8 Reps @ 6 RPE (68%)
• 8 Reps @ 7 RPE (73%)
• 8 Reps @ 8 RPE (78%) x 3 Sets</v>
      </c>
      <c r="L70" s="386"/>
      <c r="M70" s="386"/>
      <c r="N70" s="387"/>
      <c r="P70" s="74" t="s">
        <v>77</v>
      </c>
      <c r="Q70" s="385" t="str">
        <f>VLOOKUP('WEEK 2'!$H$1,tblProgramExerciseDetails,MATCH(P67 &amp; " - " &amp; P70,tblProgramExerciseDetailsColumnHeaders,0),0)</f>
        <v>• 14-16 Reps @ 8 RPE 
• 3-5 Reps</v>
      </c>
      <c r="R70" s="386"/>
      <c r="S70" s="386"/>
      <c r="T70" s="387"/>
    </row>
    <row r="71" spans="2:20" ht="60" customHeight="1" x14ac:dyDescent="0.25">
      <c r="B71" s="359"/>
      <c r="D71" s="75" t="s">
        <v>58</v>
      </c>
      <c r="E71" s="75" t="s">
        <v>60</v>
      </c>
      <c r="F71" s="75" t="s">
        <v>59</v>
      </c>
      <c r="G71" s="75" t="s">
        <v>61</v>
      </c>
      <c r="H71" s="75" t="s">
        <v>87</v>
      </c>
      <c r="J71" s="75" t="s">
        <v>58</v>
      </c>
      <c r="K71" s="75" t="s">
        <v>60</v>
      </c>
      <c r="L71" s="75" t="s">
        <v>59</v>
      </c>
      <c r="M71" s="75" t="s">
        <v>61</v>
      </c>
      <c r="N71" s="75" t="s">
        <v>87</v>
      </c>
      <c r="P71" s="75" t="s">
        <v>58</v>
      </c>
      <c r="Q71" s="75" t="s">
        <v>60</v>
      </c>
      <c r="R71" s="75" t="s">
        <v>59</v>
      </c>
      <c r="S71" s="75" t="s">
        <v>61</v>
      </c>
      <c r="T71" s="75" t="s">
        <v>87</v>
      </c>
    </row>
    <row r="72" spans="2:20" ht="39.950000000000003" customHeight="1" x14ac:dyDescent="0.25">
      <c r="B72" s="359"/>
      <c r="D72" s="76" t="s">
        <v>62</v>
      </c>
      <c r="E72" s="77"/>
      <c r="F72" s="78"/>
      <c r="G72" s="79"/>
      <c r="H72" s="80" t="str">
        <f>IF(ISNUMBER(E72),E72/E$81,"")</f>
        <v/>
      </c>
      <c r="J72" s="76" t="s">
        <v>62</v>
      </c>
      <c r="K72" s="77"/>
      <c r="L72" s="78"/>
      <c r="M72" s="79"/>
      <c r="N72" s="80" t="str">
        <f>IF(ISNUMBER(K72),K72/K$81,"")</f>
        <v/>
      </c>
      <c r="P72" s="76" t="s">
        <v>62</v>
      </c>
      <c r="Q72" s="77"/>
      <c r="R72" s="78"/>
      <c r="S72" s="79"/>
      <c r="T72" s="80" t="str">
        <f>IF(ISNUMBER(Q72),Q72/Q$81,"")</f>
        <v/>
      </c>
    </row>
    <row r="73" spans="2:20" ht="39.950000000000003" customHeight="1" x14ac:dyDescent="0.25">
      <c r="B73" s="359"/>
      <c r="D73" s="81" t="s">
        <v>63</v>
      </c>
      <c r="E73" s="82"/>
      <c r="F73" s="83"/>
      <c r="G73" s="84"/>
      <c r="H73" s="85" t="str">
        <f t="shared" ref="H73:H80" si="8">IF(ISNUMBER(E73),E73/E$81,"")</f>
        <v/>
      </c>
      <c r="J73" s="81" t="s">
        <v>63</v>
      </c>
      <c r="K73" s="82"/>
      <c r="L73" s="83"/>
      <c r="M73" s="84"/>
      <c r="N73" s="85" t="str">
        <f t="shared" ref="N73:N80" si="9">IF(ISNUMBER(K73),K73/K$81,"")</f>
        <v/>
      </c>
      <c r="P73" s="81" t="s">
        <v>63</v>
      </c>
      <c r="Q73" s="82"/>
      <c r="R73" s="83"/>
      <c r="S73" s="84"/>
      <c r="T73" s="85" t="str">
        <f t="shared" ref="T73:T80" si="10">IF(ISNUMBER(Q73),Q73/Q$81,"")</f>
        <v/>
      </c>
    </row>
    <row r="74" spans="2:20" ht="39.950000000000003" customHeight="1" x14ac:dyDescent="0.25">
      <c r="B74" s="359"/>
      <c r="D74" s="81" t="s">
        <v>64</v>
      </c>
      <c r="E74" s="86"/>
      <c r="F74" s="87"/>
      <c r="G74" s="88"/>
      <c r="H74" s="89" t="str">
        <f t="shared" si="8"/>
        <v/>
      </c>
      <c r="J74" s="81" t="s">
        <v>64</v>
      </c>
      <c r="K74" s="86"/>
      <c r="L74" s="87"/>
      <c r="M74" s="88"/>
      <c r="N74" s="89" t="str">
        <f t="shared" si="9"/>
        <v/>
      </c>
      <c r="P74" s="81" t="s">
        <v>64</v>
      </c>
      <c r="Q74" s="86"/>
      <c r="R74" s="87"/>
      <c r="S74" s="88"/>
      <c r="T74" s="89" t="str">
        <f t="shared" si="10"/>
        <v/>
      </c>
    </row>
    <row r="75" spans="2:20" ht="39.950000000000003" customHeight="1" x14ac:dyDescent="0.25">
      <c r="B75" s="359"/>
      <c r="D75" s="81" t="s">
        <v>65</v>
      </c>
      <c r="E75" s="82"/>
      <c r="F75" s="83"/>
      <c r="G75" s="84"/>
      <c r="H75" s="85" t="str">
        <f t="shared" si="8"/>
        <v/>
      </c>
      <c r="J75" s="81" t="s">
        <v>65</v>
      </c>
      <c r="K75" s="82"/>
      <c r="L75" s="83"/>
      <c r="M75" s="84"/>
      <c r="N75" s="85" t="str">
        <f t="shared" si="9"/>
        <v/>
      </c>
      <c r="P75" s="81" t="s">
        <v>65</v>
      </c>
      <c r="Q75" s="82"/>
      <c r="R75" s="83"/>
      <c r="S75" s="84"/>
      <c r="T75" s="85" t="str">
        <f t="shared" si="10"/>
        <v/>
      </c>
    </row>
    <row r="76" spans="2:20" ht="39.950000000000003" customHeight="1" x14ac:dyDescent="0.25">
      <c r="B76" s="359"/>
      <c r="D76" s="81" t="s">
        <v>66</v>
      </c>
      <c r="E76" s="86"/>
      <c r="F76" s="87"/>
      <c r="G76" s="88"/>
      <c r="H76" s="89" t="str">
        <f t="shared" si="8"/>
        <v/>
      </c>
      <c r="J76" s="81" t="s">
        <v>66</v>
      </c>
      <c r="K76" s="86"/>
      <c r="L76" s="87"/>
      <c r="M76" s="88"/>
      <c r="N76" s="89" t="str">
        <f t="shared" si="9"/>
        <v/>
      </c>
      <c r="P76" s="81" t="s">
        <v>66</v>
      </c>
      <c r="Q76" s="86"/>
      <c r="R76" s="87"/>
      <c r="S76" s="88"/>
      <c r="T76" s="89" t="str">
        <f t="shared" si="10"/>
        <v/>
      </c>
    </row>
    <row r="77" spans="2:20" ht="39.950000000000003" customHeight="1" x14ac:dyDescent="0.25">
      <c r="B77" s="359"/>
      <c r="D77" s="81" t="s">
        <v>67</v>
      </c>
      <c r="E77" s="82"/>
      <c r="F77" s="83"/>
      <c r="G77" s="84"/>
      <c r="H77" s="85" t="str">
        <f t="shared" si="8"/>
        <v/>
      </c>
      <c r="J77" s="81" t="s">
        <v>67</v>
      </c>
      <c r="K77" s="82"/>
      <c r="L77" s="83"/>
      <c r="M77" s="84"/>
      <c r="N77" s="85" t="str">
        <f t="shared" si="9"/>
        <v/>
      </c>
      <c r="P77" s="81" t="s">
        <v>67</v>
      </c>
      <c r="Q77" s="82"/>
      <c r="R77" s="83"/>
      <c r="S77" s="84"/>
      <c r="T77" s="85" t="str">
        <f t="shared" si="10"/>
        <v/>
      </c>
    </row>
    <row r="78" spans="2:20" ht="39.950000000000003" customHeight="1" x14ac:dyDescent="0.25">
      <c r="B78" s="359"/>
      <c r="D78" s="81" t="s">
        <v>68</v>
      </c>
      <c r="E78" s="86"/>
      <c r="F78" s="87"/>
      <c r="G78" s="88"/>
      <c r="H78" s="89" t="str">
        <f t="shared" si="8"/>
        <v/>
      </c>
      <c r="J78" s="81" t="s">
        <v>68</v>
      </c>
      <c r="K78" s="86"/>
      <c r="L78" s="87"/>
      <c r="M78" s="88"/>
      <c r="N78" s="89" t="str">
        <f t="shared" si="9"/>
        <v/>
      </c>
      <c r="P78" s="81" t="s">
        <v>68</v>
      </c>
      <c r="Q78" s="86"/>
      <c r="R78" s="87"/>
      <c r="S78" s="88"/>
      <c r="T78" s="89" t="str">
        <f t="shared" si="10"/>
        <v/>
      </c>
    </row>
    <row r="79" spans="2:20" ht="39.950000000000003" customHeight="1" x14ac:dyDescent="0.25">
      <c r="B79" s="359"/>
      <c r="D79" s="81" t="s">
        <v>69</v>
      </c>
      <c r="E79" s="82"/>
      <c r="F79" s="83"/>
      <c r="G79" s="84"/>
      <c r="H79" s="85" t="str">
        <f t="shared" si="8"/>
        <v/>
      </c>
      <c r="J79" s="81" t="s">
        <v>69</v>
      </c>
      <c r="K79" s="82"/>
      <c r="L79" s="83"/>
      <c r="M79" s="84"/>
      <c r="N79" s="85" t="str">
        <f t="shared" si="9"/>
        <v/>
      </c>
      <c r="P79" s="81" t="s">
        <v>69</v>
      </c>
      <c r="Q79" s="82"/>
      <c r="R79" s="83"/>
      <c r="S79" s="84"/>
      <c r="T79" s="85" t="str">
        <f t="shared" si="10"/>
        <v/>
      </c>
    </row>
    <row r="80" spans="2:20" ht="39.950000000000003" customHeight="1" thickBot="1" x14ac:dyDescent="0.3">
      <c r="B80" s="359"/>
      <c r="D80" s="90" t="s">
        <v>70</v>
      </c>
      <c r="E80" s="91"/>
      <c r="F80" s="92"/>
      <c r="G80" s="93"/>
      <c r="H80" s="94" t="str">
        <f t="shared" si="8"/>
        <v/>
      </c>
      <c r="J80" s="90" t="s">
        <v>70</v>
      </c>
      <c r="K80" s="91"/>
      <c r="L80" s="92"/>
      <c r="M80" s="93"/>
      <c r="N80" s="94" t="str">
        <f t="shared" si="9"/>
        <v/>
      </c>
      <c r="P80" s="90" t="s">
        <v>70</v>
      </c>
      <c r="Q80" s="91"/>
      <c r="R80" s="92"/>
      <c r="S80" s="93"/>
      <c r="T80" s="94" t="str">
        <f t="shared" si="10"/>
        <v/>
      </c>
    </row>
    <row r="81" spans="2:20" ht="60" customHeight="1" thickTop="1" x14ac:dyDescent="0.25">
      <c r="B81" s="359"/>
      <c r="D81" s="95" t="s">
        <v>88</v>
      </c>
      <c r="E81" s="360">
        <f ca="1">ROUNDUP(F86/(VLOOKUP(1,tblRPECoefficientWithoutColumnHeaders,2,0)*G86^2+VLOOKUP(2,tblRPECoefficientWithoutColumnHeaders,2,0)*G86+VLOOKUP(3,tblRPECoefficientWithoutColumnHeaders,2,0)),0)</f>
        <v>0</v>
      </c>
      <c r="F81" s="361"/>
      <c r="G81" s="361"/>
      <c r="H81" s="362"/>
      <c r="J81" s="95" t="s">
        <v>88</v>
      </c>
      <c r="K81" s="360">
        <f ca="1">ROUNDUP(L86/(VLOOKUP(1,tblRPECoefficientWithoutColumnHeaders,2,0)*M86^2+VLOOKUP(2,tblRPECoefficientWithoutColumnHeaders,2,0)*M86+VLOOKUP(3,tblRPECoefficientWithoutColumnHeaders,2,0)),0)</f>
        <v>0</v>
      </c>
      <c r="L81" s="361"/>
      <c r="M81" s="361"/>
      <c r="N81" s="362"/>
      <c r="P81" s="95" t="s">
        <v>88</v>
      </c>
      <c r="Q81" s="360">
        <f ca="1">ROUNDUP(R86/(VLOOKUP(1,tblRPECoefficientWithoutColumnHeaders,2,0)*S86^2+VLOOKUP(2,tblRPECoefficientWithoutColumnHeaders,2,0)*S86+VLOOKUP(3,tblRPECoefficientWithoutColumnHeaders,2,0)),0)</f>
        <v>0</v>
      </c>
      <c r="R81" s="361"/>
      <c r="S81" s="361"/>
      <c r="T81" s="362"/>
    </row>
    <row r="82" spans="2:20" ht="60" customHeight="1" x14ac:dyDescent="0.25">
      <c r="B82" s="359"/>
      <c r="D82" s="96" t="s">
        <v>89</v>
      </c>
      <c r="E82" s="363">
        <f ca="1">IF(ISNUMBER(E86),ROUNDUP((1-(E86/(VLOOKUP(1,tblRPECoefficientWithoutColumnHeaders,2,0)*H86^2+VLOOKUP(2,tblRPECoefficientWithoutColumnHeaders,2,0)*H86+VLOOKUP(3,tblRPECoefficientWithoutColumnHeaders,2,0)))/E81)*100,1),0)</f>
        <v>0</v>
      </c>
      <c r="F82" s="364"/>
      <c r="G82" s="364"/>
      <c r="H82" s="365"/>
      <c r="J82" s="96" t="s">
        <v>89</v>
      </c>
      <c r="K82" s="363">
        <f ca="1">IF(ISNUMBER(K86),ROUNDUP((1-(K86/(VLOOKUP(1,tblRPECoefficientWithoutColumnHeaders,2,0)*N86^2+VLOOKUP(2,tblRPECoefficientWithoutColumnHeaders,2,0)*N86+VLOOKUP(3,tblRPECoefficientWithoutColumnHeaders,2,0)))/K81)*100,1),0)</f>
        <v>0</v>
      </c>
      <c r="L82" s="364"/>
      <c r="M82" s="364"/>
      <c r="N82" s="365"/>
      <c r="P82" s="96" t="s">
        <v>89</v>
      </c>
      <c r="Q82" s="363">
        <f ca="1">IF(ISNUMBER(Q86),ROUNDUP((1-(Q86/(VLOOKUP(1,tblRPECoefficientWithoutColumnHeaders,2,0)*T86^2+VLOOKUP(2,tblRPECoefficientWithoutColumnHeaders,2,0)*T86+VLOOKUP(3,tblRPECoefficientWithoutColumnHeaders,2,0)))/Q81)*100,1),0)</f>
        <v>0</v>
      </c>
      <c r="R82" s="364"/>
      <c r="S82" s="364"/>
      <c r="T82" s="365"/>
    </row>
    <row r="83" spans="2:20" ht="60" customHeight="1" x14ac:dyDescent="0.25">
      <c r="B83" s="359"/>
      <c r="D83" s="96" t="s">
        <v>90</v>
      </c>
      <c r="E83" s="363">
        <f>IF(COUNT(H72:H80)&gt;0,AVERAGEIF(H72:H80,"&gt;0"),0)</f>
        <v>0</v>
      </c>
      <c r="F83" s="364"/>
      <c r="G83" s="364"/>
      <c r="H83" s="365"/>
      <c r="J83" s="96" t="s">
        <v>90</v>
      </c>
      <c r="K83" s="363">
        <f>IF(COUNT(N72:N80)&gt;0,AVERAGEIF(N72:N80,"&gt;0"),0)</f>
        <v>0</v>
      </c>
      <c r="L83" s="364"/>
      <c r="M83" s="364"/>
      <c r="N83" s="365"/>
      <c r="P83" s="96" t="s">
        <v>90</v>
      </c>
      <c r="Q83" s="363">
        <f>IF(COUNT(T72:T80)&gt;0,AVERAGEIF(T72:T80,"&gt;0"),0)</f>
        <v>0</v>
      </c>
      <c r="R83" s="364"/>
      <c r="S83" s="364"/>
      <c r="T83" s="365"/>
    </row>
    <row r="84" spans="2:20" ht="60" customHeight="1" x14ac:dyDescent="0.25">
      <c r="B84" s="359"/>
      <c r="D84" s="96" t="s">
        <v>59</v>
      </c>
      <c r="E84" s="366">
        <f>SUM(F72:F80)</f>
        <v>0</v>
      </c>
      <c r="F84" s="367"/>
      <c r="G84" s="367"/>
      <c r="H84" s="368"/>
      <c r="J84" s="96" t="s">
        <v>59</v>
      </c>
      <c r="K84" s="366">
        <f>SUM(L72:L80)</f>
        <v>0</v>
      </c>
      <c r="L84" s="367"/>
      <c r="M84" s="367"/>
      <c r="N84" s="368"/>
      <c r="P84" s="96" t="s">
        <v>59</v>
      </c>
      <c r="Q84" s="366">
        <f>SUM(R72:R80)</f>
        <v>0</v>
      </c>
      <c r="R84" s="367"/>
      <c r="S84" s="367"/>
      <c r="T84" s="368"/>
    </row>
    <row r="85" spans="2:20" ht="60" customHeight="1" x14ac:dyDescent="0.25">
      <c r="B85" s="359"/>
      <c r="D85" s="97" t="s">
        <v>60</v>
      </c>
      <c r="E85" s="369">
        <f>SUM(PRODUCT(E72:F72),PRODUCT(E73:F73),PRODUCT(E74:F74),PRODUCT(E75:F75),PRODUCT(E76:F76),PRODUCT(E77:F77),PRODUCT(E78:F78),PRODUCT(E79:F79),PRODUCT(E80:F80))</f>
        <v>0</v>
      </c>
      <c r="F85" s="370"/>
      <c r="G85" s="370"/>
      <c r="H85" s="371"/>
      <c r="J85" s="97" t="s">
        <v>60</v>
      </c>
      <c r="K85" s="369">
        <f>SUM(PRODUCT(K72:L72),PRODUCT(K73:L73),PRODUCT(K74:L74),PRODUCT(K75:L75),PRODUCT(K76:L76),PRODUCT(K77:L77),PRODUCT(K78:L78),PRODUCT(K79:L79),PRODUCT(K80:L80))</f>
        <v>0</v>
      </c>
      <c r="L85" s="370"/>
      <c r="M85" s="370"/>
      <c r="N85" s="371"/>
      <c r="P85" s="97" t="s">
        <v>60</v>
      </c>
      <c r="Q85" s="369">
        <f>SUM(PRODUCT(Q72:R72),PRODUCT(Q73:R73),PRODUCT(Q74:R74),PRODUCT(Q75:R75),PRODUCT(Q76:R76),PRODUCT(Q77:R77),PRODUCT(Q78:R78),PRODUCT(Q79:R79),PRODUCT(Q80:R80))</f>
        <v>0</v>
      </c>
      <c r="R85" s="370"/>
      <c r="S85" s="370"/>
      <c r="T85" s="371"/>
    </row>
    <row r="86" spans="2:20" ht="39.950000000000003" customHeight="1" x14ac:dyDescent="0.25">
      <c r="B86" s="359"/>
      <c r="D86" s="98"/>
      <c r="E86" s="99" t="str">
        <f ca="1">OFFSET(E71,COUNT(E72:E80),0)</f>
        <v>WEIGHT</v>
      </c>
      <c r="F86" s="100">
        <f ca="1">IF(COUNT(E72:E80)&gt;0,OFFSET(E71,MATCH(MAX(E72:E80),E72:E80,0),0),0)</f>
        <v>0</v>
      </c>
      <c r="G86" s="100">
        <f ca="1">IF(COUNT(E72:E80)&gt;0,OFFSET(F71,MATCH(MAX(E72:E80),E72:E80,0),0)+(10-OFFSET(G71,MATCH(MAX(E72:E80),E72:E80,0),0)),0)</f>
        <v>0</v>
      </c>
      <c r="H86" s="101">
        <f ca="1">IF(COUNT(E72:E80)&gt;0,OFFSET(F71,COUNT(E72:E80),0)+(10-(OFFSET(G71,COUNT(E72:E80),0))),0)</f>
        <v>0</v>
      </c>
      <c r="J86" s="98"/>
      <c r="K86" s="99" t="str">
        <f ca="1">OFFSET(K71,COUNT(K72:K80),0)</f>
        <v>WEIGHT</v>
      </c>
      <c r="L86" s="100">
        <f ca="1">IF(COUNT(K72:K80)&gt;0,OFFSET(K71,MATCH(MAX(K72:K80),K72:K80,0),0),0)</f>
        <v>0</v>
      </c>
      <c r="M86" s="100">
        <f ca="1">IF(COUNT(K72:K80)&gt;0,OFFSET(L71,MATCH(MAX(K72:K80),K72:K80,0),0)+(10-OFFSET(M71,MATCH(MAX(K72:K80),K72:K80,0),0)),0)</f>
        <v>0</v>
      </c>
      <c r="N86" s="101">
        <f ca="1">IF(COUNT(K72:K80)&gt;0,OFFSET(L71,COUNT(K72:K80),0)+(10-(OFFSET(M71,COUNT(K72:K80),0))),0)</f>
        <v>0</v>
      </c>
      <c r="P86" s="98"/>
      <c r="Q86" s="99" t="str">
        <f ca="1">OFFSET(Q71,COUNT(Q72:Q80),0)</f>
        <v>WEIGHT</v>
      </c>
      <c r="R86" s="100">
        <f ca="1">IF(COUNT(Q72:Q80)&gt;0,OFFSET(Q71,MATCH(MAX(Q72:Q80),Q72:Q80,0),0),0)</f>
        <v>0</v>
      </c>
      <c r="S86" s="100">
        <f ca="1">IF(COUNT(Q72:Q80)&gt;0,OFFSET(R71,MATCH(MAX(Q72:Q80),Q72:Q80,0),0)+(10-OFFSET(S71,MATCH(MAX(Q72:Q80),Q72:Q80,0),0)),0)</f>
        <v>0</v>
      </c>
      <c r="T86" s="101">
        <f ca="1">IF(COUNT(Q72:Q80)&gt;0,OFFSET(R71,COUNT(Q72:Q80),0)+(10-(OFFSET(S71,COUNT(Q72:Q80),0))),0)</f>
        <v>0</v>
      </c>
    </row>
    <row r="87" spans="2:20" ht="15.75" x14ac:dyDescent="0.25"/>
    <row r="88" spans="2:20" ht="15.75" hidden="1" x14ac:dyDescent="0.25"/>
    <row r="89" spans="2:20" ht="15.75" hidden="1" x14ac:dyDescent="0.25"/>
    <row r="90" spans="2:20" ht="80.099999999999994" customHeight="1" x14ac:dyDescent="0.25">
      <c r="B90" s="359" t="s">
        <v>171</v>
      </c>
      <c r="D90" s="391">
        <v>1</v>
      </c>
      <c r="E90" s="391"/>
      <c r="F90" s="391"/>
      <c r="G90" s="391"/>
      <c r="H90" s="391"/>
      <c r="J90" s="391">
        <v>2</v>
      </c>
      <c r="K90" s="391"/>
      <c r="L90" s="391"/>
      <c r="M90" s="391"/>
      <c r="N90" s="391"/>
      <c r="P90" s="391">
        <v>3</v>
      </c>
      <c r="Q90" s="391"/>
      <c r="R90" s="391"/>
      <c r="S90" s="391"/>
      <c r="T90" s="391"/>
    </row>
    <row r="91" spans="2:20" ht="80.099999999999994" customHeight="1" x14ac:dyDescent="0.25">
      <c r="B91" s="359"/>
    </row>
    <row r="92" spans="2:20" ht="80.099999999999994" customHeight="1" x14ac:dyDescent="0.25">
      <c r="B92" s="359"/>
      <c r="D92" s="376" t="str">
        <f>PROGRAM!AC4</f>
        <v>Conditioning</v>
      </c>
      <c r="E92" s="377"/>
      <c r="F92" s="377"/>
      <c r="G92" s="377"/>
      <c r="H92" s="378"/>
      <c r="J92" s="376" t="str">
        <f>PROGRAM!AD4</f>
        <v>Upper back work</v>
      </c>
      <c r="K92" s="377"/>
      <c r="L92" s="377"/>
      <c r="M92" s="377"/>
      <c r="N92" s="378"/>
      <c r="P92" s="376" t="str">
        <f>PROGRAM!AE4</f>
        <v>Ab work</v>
      </c>
      <c r="Q92" s="377"/>
      <c r="R92" s="377"/>
      <c r="S92" s="377"/>
      <c r="T92" s="378"/>
    </row>
    <row r="93" spans="2:20" ht="80.099999999999994" customHeight="1" x14ac:dyDescent="0.25">
      <c r="B93" s="359"/>
      <c r="D93" s="72" t="s">
        <v>79</v>
      </c>
      <c r="E93" s="407" t="str">
        <f>PROGRAM!AC6</f>
        <v>30 min steady state @ RPE 6 2x/wk</v>
      </c>
      <c r="F93" s="380"/>
      <c r="G93" s="380"/>
      <c r="H93" s="381"/>
      <c r="J93" s="72" t="s">
        <v>79</v>
      </c>
      <c r="K93" s="407" t="str">
        <f>PROGRAM!AD6</f>
        <v>7 minutes upper back work AMRAP</v>
      </c>
      <c r="L93" s="380"/>
      <c r="M93" s="380"/>
      <c r="N93" s="381"/>
      <c r="P93" s="72" t="s">
        <v>79</v>
      </c>
      <c r="Q93" s="407" t="str">
        <f>PROGRAM!AE6</f>
        <v>7 min ab work AMRAP</v>
      </c>
      <c r="R93" s="380"/>
      <c r="S93" s="380"/>
      <c r="T93" s="381"/>
    </row>
    <row r="94" spans="2:20" ht="80.099999999999994" customHeight="1" x14ac:dyDescent="0.25">
      <c r="B94" s="359"/>
      <c r="D94" s="73" t="s">
        <v>198</v>
      </c>
      <c r="E94" s="409" t="e">
        <f>[1]PROGRAM!AD283</f>
        <v>#REF!</v>
      </c>
      <c r="F94" s="383"/>
      <c r="G94" s="383"/>
      <c r="H94" s="384"/>
      <c r="J94" s="73" t="s">
        <v>198</v>
      </c>
      <c r="K94" s="409" t="e">
        <f>[1]PROGRAM!AM283</f>
        <v>#REF!</v>
      </c>
      <c r="L94" s="383"/>
      <c r="M94" s="383"/>
      <c r="N94" s="384"/>
      <c r="P94" s="73" t="s">
        <v>198</v>
      </c>
      <c r="Q94" s="409" t="e">
        <f>[1]PROGRAM!AA283</f>
        <v>#REF!</v>
      </c>
      <c r="R94" s="383"/>
      <c r="S94" s="383"/>
      <c r="T94" s="384"/>
    </row>
    <row r="95" spans="2:20" ht="80.099999999999994" customHeight="1" x14ac:dyDescent="0.25">
      <c r="B95" s="359"/>
      <c r="D95" s="74"/>
      <c r="E95" s="408" t="e">
        <f>[1]PROGRAM!AE283</f>
        <v>#REF!</v>
      </c>
      <c r="F95" s="386"/>
      <c r="G95" s="386"/>
      <c r="H95" s="387"/>
      <c r="J95" s="74"/>
      <c r="K95" s="408"/>
      <c r="L95" s="386"/>
      <c r="M95" s="386"/>
      <c r="N95" s="387"/>
      <c r="P95" s="74"/>
      <c r="Q95" s="385"/>
      <c r="R95" s="386"/>
      <c r="S95" s="386"/>
      <c r="T95" s="387"/>
    </row>
    <row r="96" spans="2:20" ht="80.099999999999994" customHeight="1" x14ac:dyDescent="0.25">
      <c r="B96" s="359"/>
    </row>
    <row r="97" spans="2:8" ht="80.099999999999994" customHeight="1" x14ac:dyDescent="0.25">
      <c r="B97" s="359"/>
    </row>
    <row r="98" spans="2:8" ht="80.099999999999994" customHeight="1" x14ac:dyDescent="0.25">
      <c r="B98" s="359"/>
      <c r="D98" s="376" t="str">
        <f>PROGRAM!AF4</f>
        <v>Arm Work</v>
      </c>
      <c r="E98" s="377"/>
      <c r="F98" s="377"/>
      <c r="G98" s="377"/>
      <c r="H98" s="378"/>
    </row>
    <row r="99" spans="2:8" ht="80.099999999999994" customHeight="1" x14ac:dyDescent="0.25">
      <c r="B99" s="359"/>
      <c r="D99" s="72" t="s">
        <v>79</v>
      </c>
      <c r="E99" s="407" t="str">
        <f>PROGRAM!AF6</f>
        <v>3 sets of 12-15 reps @ RPE 8, triceps press downs 2x/wk
3 sets of 12-15 reps @ RPE 8, biceps curls 2x/wk</v>
      </c>
      <c r="F99" s="380"/>
      <c r="G99" s="380"/>
      <c r="H99" s="381"/>
    </row>
    <row r="100" spans="2:8" ht="80.099999999999994" customHeight="1" x14ac:dyDescent="0.25">
      <c r="B100" s="359"/>
      <c r="D100" s="73" t="s">
        <v>198</v>
      </c>
      <c r="E100" s="409" t="e">
        <f>[1]PROGRAM!AD13</f>
        <v>#REF!</v>
      </c>
      <c r="F100" s="383"/>
      <c r="G100" s="383"/>
      <c r="H100" s="384"/>
    </row>
    <row r="101" spans="2:8" ht="80.099999999999994" customHeight="1" x14ac:dyDescent="0.25">
      <c r="B101" s="359"/>
      <c r="D101" s="74"/>
      <c r="E101" s="408" t="e">
        <f>[1]PROGRAM!AE13</f>
        <v>#REF!</v>
      </c>
      <c r="F101" s="386"/>
      <c r="G101" s="386"/>
      <c r="H101" s="387"/>
    </row>
    <row r="102" spans="2:8" ht="15.95" hidden="1" customHeight="1" x14ac:dyDescent="0.25">
      <c r="B102" s="359"/>
    </row>
    <row r="103" spans="2:8" ht="15.95" hidden="1" customHeight="1" x14ac:dyDescent="0.25">
      <c r="B103" s="359"/>
    </row>
    <row r="104" spans="2:8" ht="15.95" hidden="1" customHeight="1" x14ac:dyDescent="0.25">
      <c r="B104" s="359"/>
    </row>
    <row r="105" spans="2:8" ht="15.95" hidden="1" customHeight="1" x14ac:dyDescent="0.25">
      <c r="B105" s="359"/>
    </row>
    <row r="106" spans="2:8" ht="15.95" hidden="1" customHeight="1" x14ac:dyDescent="0.25">
      <c r="B106" s="359"/>
    </row>
    <row r="107" spans="2:8" ht="15.95" hidden="1" customHeight="1" x14ac:dyDescent="0.25">
      <c r="B107" s="359"/>
    </row>
    <row r="108" spans="2:8" ht="15.95" hidden="1" customHeight="1" x14ac:dyDescent="0.25">
      <c r="B108" s="359"/>
    </row>
    <row r="109" spans="2:8" ht="15.95" hidden="1" customHeight="1" x14ac:dyDescent="0.25">
      <c r="B109" s="359"/>
    </row>
    <row r="110" spans="2:8" ht="15.95" hidden="1" customHeight="1" x14ac:dyDescent="0.25">
      <c r="B110" s="359"/>
    </row>
    <row r="111" spans="2:8" ht="15.95" hidden="1" customHeight="1" x14ac:dyDescent="0.25">
      <c r="B111" s="359"/>
    </row>
  </sheetData>
  <sheetProtection selectLockedCells="1"/>
  <mergeCells count="137">
    <mergeCell ref="E101:H101"/>
    <mergeCell ref="B90:B111"/>
    <mergeCell ref="E94:H94"/>
    <mergeCell ref="K94:N94"/>
    <mergeCell ref="Q94:T94"/>
    <mergeCell ref="E95:H95"/>
    <mergeCell ref="K95:N95"/>
    <mergeCell ref="Q95:T95"/>
    <mergeCell ref="D98:H98"/>
    <mergeCell ref="E99:H99"/>
    <mergeCell ref="E100:H100"/>
    <mergeCell ref="D90:H90"/>
    <mergeCell ref="J90:N90"/>
    <mergeCell ref="P90:T90"/>
    <mergeCell ref="D92:H92"/>
    <mergeCell ref="J92:N92"/>
    <mergeCell ref="P92:T92"/>
    <mergeCell ref="E93:H93"/>
    <mergeCell ref="K93:N93"/>
    <mergeCell ref="Q93:T93"/>
    <mergeCell ref="H1:T1"/>
    <mergeCell ref="B3:B14"/>
    <mergeCell ref="D4:E4"/>
    <mergeCell ref="I4:J4"/>
    <mergeCell ref="D5:E5"/>
    <mergeCell ref="I5:J5"/>
    <mergeCell ref="D6:E6"/>
    <mergeCell ref="I6:J6"/>
    <mergeCell ref="D7:E7"/>
    <mergeCell ref="I7:J7"/>
    <mergeCell ref="D11:E11"/>
    <mergeCell ref="I11:J11"/>
    <mergeCell ref="D12:E12"/>
    <mergeCell ref="I12:J12"/>
    <mergeCell ref="D13:E13"/>
    <mergeCell ref="I13:J13"/>
    <mergeCell ref="D8:E8"/>
    <mergeCell ref="I8:J8"/>
    <mergeCell ref="D9:E9"/>
    <mergeCell ref="I9:J9"/>
    <mergeCell ref="D10:E10"/>
    <mergeCell ref="I10:J10"/>
    <mergeCell ref="K20:N20"/>
    <mergeCell ref="Q20:T20"/>
    <mergeCell ref="E21:H21"/>
    <mergeCell ref="K21:N21"/>
    <mergeCell ref="Q21:T21"/>
    <mergeCell ref="E22:H22"/>
    <mergeCell ref="K22:N22"/>
    <mergeCell ref="Q22:T22"/>
    <mergeCell ref="D14:E14"/>
    <mergeCell ref="I14:J14"/>
    <mergeCell ref="D17:H17"/>
    <mergeCell ref="J17:N17"/>
    <mergeCell ref="P17:T17"/>
    <mergeCell ref="D19:H19"/>
    <mergeCell ref="J19:N19"/>
    <mergeCell ref="P19:T19"/>
    <mergeCell ref="E20:H20"/>
    <mergeCell ref="E36:H36"/>
    <mergeCell ref="K36:N36"/>
    <mergeCell ref="Q36:T36"/>
    <mergeCell ref="E33:H33"/>
    <mergeCell ref="K33:N33"/>
    <mergeCell ref="Q33:T33"/>
    <mergeCell ref="E34:H34"/>
    <mergeCell ref="K34:N34"/>
    <mergeCell ref="Q34:T34"/>
    <mergeCell ref="B41:B62"/>
    <mergeCell ref="D41:H41"/>
    <mergeCell ref="J41:N41"/>
    <mergeCell ref="P41:T41"/>
    <mergeCell ref="D43:H43"/>
    <mergeCell ref="J43:N43"/>
    <mergeCell ref="P43:T43"/>
    <mergeCell ref="B17:B38"/>
    <mergeCell ref="E46:H46"/>
    <mergeCell ref="K46:N46"/>
    <mergeCell ref="Q46:T46"/>
    <mergeCell ref="E57:H57"/>
    <mergeCell ref="K57:N57"/>
    <mergeCell ref="Q57:T57"/>
    <mergeCell ref="E44:H44"/>
    <mergeCell ref="K44:N44"/>
    <mergeCell ref="Q44:T44"/>
    <mergeCell ref="E45:H45"/>
    <mergeCell ref="K45:N45"/>
    <mergeCell ref="Q45:T45"/>
    <mergeCell ref="E60:H60"/>
    <mergeCell ref="E35:H35"/>
    <mergeCell ref="K35:N35"/>
    <mergeCell ref="Q35:T35"/>
    <mergeCell ref="E58:H58"/>
    <mergeCell ref="K58:N58"/>
    <mergeCell ref="Q58:T58"/>
    <mergeCell ref="E59:H59"/>
    <mergeCell ref="K59:N59"/>
    <mergeCell ref="Q59:T59"/>
    <mergeCell ref="E37:H37"/>
    <mergeCell ref="K37:N37"/>
    <mergeCell ref="Q37:T37"/>
    <mergeCell ref="K60:N60"/>
    <mergeCell ref="Q60:T60"/>
    <mergeCell ref="E61:H61"/>
    <mergeCell ref="K61:N61"/>
    <mergeCell ref="Q61:T61"/>
    <mergeCell ref="Q85:T85"/>
    <mergeCell ref="E83:H83"/>
    <mergeCell ref="K83:N83"/>
    <mergeCell ref="Q83:T83"/>
    <mergeCell ref="E84:H84"/>
    <mergeCell ref="K84:N84"/>
    <mergeCell ref="Q84:T84"/>
    <mergeCell ref="B65:B86"/>
    <mergeCell ref="D65:H65"/>
    <mergeCell ref="J65:N65"/>
    <mergeCell ref="P65:T65"/>
    <mergeCell ref="D67:H67"/>
    <mergeCell ref="J67:N67"/>
    <mergeCell ref="P67:T67"/>
    <mergeCell ref="E68:H68"/>
    <mergeCell ref="K68:N68"/>
    <mergeCell ref="Q68:T68"/>
    <mergeCell ref="E81:H81"/>
    <mergeCell ref="K81:N81"/>
    <mergeCell ref="Q81:T81"/>
    <mergeCell ref="E82:H82"/>
    <mergeCell ref="K82:N82"/>
    <mergeCell ref="Q82:T82"/>
    <mergeCell ref="E69:H69"/>
    <mergeCell ref="K69:N69"/>
    <mergeCell ref="Q69:T69"/>
    <mergeCell ref="E70:H70"/>
    <mergeCell ref="K70:N70"/>
    <mergeCell ref="Q70:T70"/>
    <mergeCell ref="E85:H85"/>
    <mergeCell ref="K85:N85"/>
  </mergeCells>
  <conditionalFormatting sqref="E20:H22">
    <cfRule type="cellIs" dxfId="131" priority="41" operator="equal">
      <formula>0</formula>
    </cfRule>
  </conditionalFormatting>
  <conditionalFormatting sqref="K20:N22">
    <cfRule type="cellIs" dxfId="130" priority="40" operator="equal">
      <formula>0</formula>
    </cfRule>
  </conditionalFormatting>
  <conditionalFormatting sqref="Q20:T22">
    <cfRule type="cellIs" dxfId="129" priority="39" operator="equal">
      <formula>0</formula>
    </cfRule>
  </conditionalFormatting>
  <conditionalFormatting sqref="E44:H46">
    <cfRule type="cellIs" dxfId="128" priority="38" operator="equal">
      <formula>0</formula>
    </cfRule>
  </conditionalFormatting>
  <conditionalFormatting sqref="K44:N46">
    <cfRule type="cellIs" dxfId="127" priority="37" operator="equal">
      <formula>0</formula>
    </cfRule>
  </conditionalFormatting>
  <conditionalFormatting sqref="Q44:T46">
    <cfRule type="cellIs" dxfId="126" priority="36" operator="equal">
      <formula>0</formula>
    </cfRule>
  </conditionalFormatting>
  <conditionalFormatting sqref="E68:H70">
    <cfRule type="cellIs" dxfId="125" priority="35" operator="equal">
      <formula>0</formula>
    </cfRule>
  </conditionalFormatting>
  <conditionalFormatting sqref="K68:N70">
    <cfRule type="cellIs" dxfId="124" priority="34" operator="equal">
      <formula>0</formula>
    </cfRule>
  </conditionalFormatting>
  <conditionalFormatting sqref="E33:H37 K33:N37 Q33:T37 E57:H61 K57:N61 Q57:T61 E81:H85 K81:N85">
    <cfRule type="cellIs" dxfId="123" priority="33" operator="equal">
      <formula>0</formula>
    </cfRule>
  </conditionalFormatting>
  <conditionalFormatting sqref="U5:W12">
    <cfRule type="cellIs" dxfId="122" priority="31" operator="equal">
      <formula>0</formula>
    </cfRule>
  </conditionalFormatting>
  <conditionalFormatting sqref="U13:W14">
    <cfRule type="cellIs" dxfId="121" priority="29" operator="equal">
      <formula>0</formula>
    </cfRule>
  </conditionalFormatting>
  <conditionalFormatting sqref="Q68:T70">
    <cfRule type="cellIs" dxfId="120" priority="25" operator="equal">
      <formula>0</formula>
    </cfRule>
  </conditionalFormatting>
  <conditionalFormatting sqref="Q81:T85">
    <cfRule type="cellIs" dxfId="119" priority="24" operator="equal">
      <formula>0</formula>
    </cfRule>
  </conditionalFormatting>
  <conditionalFormatting sqref="F5:I5">
    <cfRule type="cellIs" dxfId="118" priority="9" operator="equal">
      <formula>0</formula>
    </cfRule>
  </conditionalFormatting>
  <conditionalFormatting sqref="F6:I13">
    <cfRule type="cellIs" dxfId="117" priority="7" operator="equal">
      <formula>0</formula>
    </cfRule>
  </conditionalFormatting>
  <conditionalFormatting sqref="F5:I5">
    <cfRule type="expression" dxfId="116" priority="8">
      <formula>ISERROR(F5)</formula>
    </cfRule>
  </conditionalFormatting>
  <conditionalFormatting sqref="F6:I13">
    <cfRule type="expression" dxfId="115" priority="6">
      <formula>ISERROR(F6)</formula>
    </cfRule>
  </conditionalFormatting>
  <conditionalFormatting sqref="F14:J14">
    <cfRule type="cellIs" dxfId="114" priority="5" operator="equal">
      <formula>0</formula>
    </cfRule>
  </conditionalFormatting>
  <conditionalFormatting sqref="E93:H95">
    <cfRule type="cellIs" dxfId="113" priority="4" operator="equal">
      <formula>0</formula>
    </cfRule>
  </conditionalFormatting>
  <conditionalFormatting sqref="K93:N95">
    <cfRule type="cellIs" dxfId="112" priority="3" operator="equal">
      <formula>0</formula>
    </cfRule>
  </conditionalFormatting>
  <conditionalFormatting sqref="Q93:T95">
    <cfRule type="cellIs" dxfId="111" priority="2" operator="equal">
      <formula>0</formula>
    </cfRule>
  </conditionalFormatting>
  <conditionalFormatting sqref="E99:H101">
    <cfRule type="cellIs" dxfId="110" priority="1" operator="equal">
      <formula>0</formula>
    </cfRule>
  </conditionalFormatting>
  <dataValidations count="4">
    <dataValidation type="list" allowBlank="1" showInputMessage="1" showErrorMessage="1" sqref="D5:D13">
      <formula1>listExerciseType</formula1>
    </dataValidation>
    <dataValidation type="whole" operator="greaterThanOrEqual" allowBlank="1" showInputMessage="1" showErrorMessage="1" errorTitle="Invalid Entry" error="Enter RPE as a whole number." prompt="Enter RPE as a whole number." sqref="G24:G32 M72:M80 M24:M32 S24:S32 G48:G56 M48:M56 S48:S56 G72:G80 S72:S80">
      <formula1>0</formula1>
    </dataValidation>
    <dataValidation type="whole" operator="greaterThanOrEqual" allowBlank="1" showInputMessage="1" showErrorMessage="1" errorTitle="Invalid Entry" error="Enter number of reps as a whole number." prompt="Enter number of reps as a whole number." sqref="F24:F32 L72:L80 L24:L32 R24:R32 F48:F56 L48:L56 R48:R56 F72:F80 R72:R80">
      <formula1>0</formula1>
    </dataValidation>
    <dataValidation type="whole" operator="greaterThanOrEqual" allowBlank="1" showInputMessage="1" showErrorMessage="1" errorTitle="Invalid Entry" error="Enter pounds (lbs) as a whole number." prompt="Enter pounds (lbs) as a whole number." sqref="E24:E32 K72:K80 K24:K32 Q24:Q32 E48:E56 K48:K56 Q48:Q56 E72:E80 Q72:Q80">
      <formula1>0</formula1>
    </dataValidation>
  </dataValidations>
  <printOptions horizontalCentered="1"/>
  <pageMargins left="0.25" right="0.25" top="0.25" bottom="0.25" header="0" footer="0"/>
  <pageSetup scale="30" orientation="landscape" r:id="rId1"/>
  <rowBreaks count="3" manualBreakCount="3">
    <brk id="15" max="20" man="1"/>
    <brk id="39" max="20" man="1"/>
    <brk id="63"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31</vt:i4>
      </vt:variant>
    </vt:vector>
  </HeadingPairs>
  <TitlesOfParts>
    <vt:vector size="48" baseType="lpstr">
      <vt:lpstr>WELCOME</vt:lpstr>
      <vt:lpstr>HELP</vt:lpstr>
      <vt:lpstr>RESOURCES</vt:lpstr>
      <vt:lpstr>CALCULATORS</vt:lpstr>
      <vt:lpstr>ANALYSIS</vt:lpstr>
      <vt:lpstr>OVERVIEW</vt:lpstr>
      <vt:lpstr>PROGRAM</vt:lpstr>
      <vt:lpstr>WEEK 1</vt:lpstr>
      <vt:lpstr>WEEK 2</vt:lpstr>
      <vt:lpstr>WEEK 3</vt:lpstr>
      <vt:lpstr>WEEK 4</vt:lpstr>
      <vt:lpstr>WEEK 5</vt:lpstr>
      <vt:lpstr>WEEK 6</vt:lpstr>
      <vt:lpstr>WEEK 7</vt:lpstr>
      <vt:lpstr>SCHEDULE</vt:lpstr>
      <vt:lpstr>TABLES</vt:lpstr>
      <vt:lpstr>LISTS</vt:lpstr>
      <vt:lpstr>helpTopicSelected</vt:lpstr>
      <vt:lpstr>oneRepMax</vt:lpstr>
      <vt:lpstr>CALCULATORS!Print_Area</vt:lpstr>
      <vt:lpstr>HELP!Print_Area</vt:lpstr>
      <vt:lpstr>RESOURCES!Print_Area</vt:lpstr>
      <vt:lpstr>'WEEK 1'!Print_Area</vt:lpstr>
      <vt:lpstr>'WEEK 2'!Print_Area</vt:lpstr>
      <vt:lpstr>'WEEK 3'!Print_Area</vt:lpstr>
      <vt:lpstr>'WEEK 4'!Print_Area</vt:lpstr>
      <vt:lpstr>'WEEK 5'!Print_Area</vt:lpstr>
      <vt:lpstr>'WEEK 6'!Print_Area</vt:lpstr>
      <vt:lpstr>'WEEK 7'!Print_Area</vt:lpstr>
      <vt:lpstr>WELCOME!Print_Area</vt:lpstr>
      <vt:lpstr>ANALYSIS!Print_Titles</vt:lpstr>
      <vt:lpstr>'WEEK 1'!Print_Titles</vt:lpstr>
      <vt:lpstr>'WEEK 2'!Print_Titles</vt:lpstr>
      <vt:lpstr>'WEEK 3'!Print_Titles</vt:lpstr>
      <vt:lpstr>'WEEK 4'!Print_Titles</vt:lpstr>
      <vt:lpstr>'WEEK 5'!Print_Titles</vt:lpstr>
      <vt:lpstr>'WEEK 6'!Print_Titles</vt:lpstr>
      <vt:lpstr>'WEEK 7'!Print_Titles</vt:lpstr>
      <vt:lpstr>tblHelpColumnHeaders</vt:lpstr>
      <vt:lpstr>tblHelpWithoutColumnHeaders</vt:lpstr>
      <vt:lpstr>tblProgramExerciseDetails</vt:lpstr>
      <vt:lpstr>tblProgramExerciseDetailsColumnHeaders</vt:lpstr>
      <vt:lpstr>tblProgramSchedule</vt:lpstr>
      <vt:lpstr>tblProgramScheduleColumnHeaders</vt:lpstr>
      <vt:lpstr>tblRPECoefficientColumnHeaders</vt:lpstr>
      <vt:lpstr>tblRPECoefficientWithoutColumnHeaders</vt:lpstr>
      <vt:lpstr>tblRPEPercentageColumnHeaders</vt:lpstr>
      <vt:lpstr>tblRPEPercentageWithoutColumnHeaders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Franz Schneider</dc:creator>
  <cp:lastModifiedBy>Riki</cp:lastModifiedBy>
  <cp:lastPrinted>2018-07-18T02:52:07Z</cp:lastPrinted>
  <dcterms:created xsi:type="dcterms:W3CDTF">2018-06-27T06:55:54Z</dcterms:created>
  <dcterms:modified xsi:type="dcterms:W3CDTF">2018-08-29T06:15:56Z</dcterms:modified>
</cp:coreProperties>
</file>